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ELIC\02. LICITAÇÕES\# LICITAÇÕES 2024\2 - Formas de Contratações\3 - Pregão Eletrônico - RLE\Edital 8.2024 - Consultoria Técnica - 50050.006958.2023-91\01. Edital\Lote 04 -SUROD-SUFER-DIPLAN\"/>
    </mc:Choice>
  </mc:AlternateContent>
  <xr:revisionPtr revIDLastSave="0" documentId="8_{4D1B48E6-1887-4F33-A06E-901D46462903}" xr6:coauthVersionLast="47" xr6:coauthVersionMax="47" xr10:uidLastSave="{00000000-0000-0000-0000-000000000000}"/>
  <bookViews>
    <workbookView xWindow="-57720" yWindow="-120" windowWidth="29040" windowHeight="15840" firstSheet="6" activeTab="6" xr2:uid="{0B182E04-DE4C-4557-A162-11A193FD353C}"/>
  </bookViews>
  <sheets>
    <sheet name="SUPEA Quantidade" sheetId="4" state="hidden" r:id="rId1"/>
    <sheet name="SUPEA Descritivo" sheetId="5" state="hidden" r:id="rId2"/>
    <sheet name="SUPAQ Descritivo" sheetId="6" state="hidden" r:id="rId3"/>
    <sheet name="SUPET Descritivo" sheetId="7" state="hidden" r:id="rId4"/>
    <sheet name="SUROD Descritivo" sheetId="8" state="hidden" r:id="rId5"/>
    <sheet name="SUFER Descritivo" sheetId="9" state="hidden" r:id="rId6"/>
    <sheet name="PERFIS COM PESO" sheetId="13" r:id="rId7"/>
    <sheet name="TPU" sheetId="18" r:id="rId8"/>
    <sheet name="BDI" sheetId="15" r:id="rId9"/>
    <sheet name="diarias_e_pass" sheetId="19" r:id="rId10"/>
  </sheets>
  <definedNames>
    <definedName name="_xlnm._FilterDatabase" localSheetId="6" hidden="1">'PERFIS COM PESO'!$B$2:$Q$24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8" i="18" l="1"/>
  <c r="L14" i="13" l="1"/>
  <c r="L10" i="13" l="1"/>
  <c r="L9" i="13"/>
  <c r="L8" i="13"/>
  <c r="L7" i="13"/>
  <c r="L6" i="13"/>
  <c r="L5" i="13"/>
  <c r="P19" i="13" l="1"/>
  <c r="P20" i="13" s="1"/>
  <c r="P23" i="13"/>
  <c r="L13" i="13"/>
  <c r="L12" i="13"/>
  <c r="N20" i="13" l="1"/>
  <c r="N19" i="13"/>
  <c r="D192" i="18" l="1"/>
  <c r="D191" i="18"/>
  <c r="D189" i="18"/>
  <c r="D3" i="18"/>
  <c r="L29" i="13"/>
  <c r="L28" i="13"/>
  <c r="P29" i="13"/>
  <c r="P28" i="13"/>
  <c r="G112" i="18"/>
  <c r="G111" i="18"/>
  <c r="G110" i="18"/>
  <c r="N22" i="13"/>
  <c r="D17" i="18" l="1"/>
  <c r="D25" i="18"/>
  <c r="D33" i="18"/>
  <c r="D41" i="18"/>
  <c r="D49" i="18"/>
  <c r="D57" i="18"/>
  <c r="D65" i="18"/>
  <c r="D73" i="18"/>
  <c r="D81" i="18"/>
  <c r="D89" i="18"/>
  <c r="D97" i="18"/>
  <c r="D105" i="18"/>
  <c r="D21" i="18"/>
  <c r="D77" i="18"/>
  <c r="D14" i="18"/>
  <c r="D62" i="18"/>
  <c r="D94" i="18"/>
  <c r="D104" i="18"/>
  <c r="D10" i="18"/>
  <c r="D18" i="18"/>
  <c r="D26" i="18"/>
  <c r="D34" i="18"/>
  <c r="D42" i="18"/>
  <c r="D50" i="18"/>
  <c r="D58" i="18"/>
  <c r="D66" i="18"/>
  <c r="D74" i="18"/>
  <c r="D82" i="18"/>
  <c r="D90" i="18"/>
  <c r="D98" i="18"/>
  <c r="D106" i="18"/>
  <c r="D29" i="18"/>
  <c r="D53" i="18"/>
  <c r="D85" i="18"/>
  <c r="D22" i="18"/>
  <c r="D46" i="18"/>
  <c r="D86" i="18"/>
  <c r="D88" i="18"/>
  <c r="D11" i="18"/>
  <c r="D19" i="18"/>
  <c r="D27" i="18"/>
  <c r="D35" i="18"/>
  <c r="P11" i="13" s="1"/>
  <c r="Q11" i="13" s="1"/>
  <c r="D43" i="18"/>
  <c r="D51" i="18"/>
  <c r="D59" i="18"/>
  <c r="D67" i="18"/>
  <c r="D75" i="18"/>
  <c r="D83" i="18"/>
  <c r="D91" i="18"/>
  <c r="D99" i="18"/>
  <c r="D107" i="18"/>
  <c r="D13" i="18"/>
  <c r="D61" i="18"/>
  <c r="D101" i="18"/>
  <c r="D38" i="18"/>
  <c r="D54" i="18"/>
  <c r="P10" i="13" s="1"/>
  <c r="Q10" i="13" s="1"/>
  <c r="D78" i="18"/>
  <c r="D102" i="18"/>
  <c r="D96" i="18"/>
  <c r="D12" i="18"/>
  <c r="D20" i="18"/>
  <c r="D28" i="18"/>
  <c r="D36" i="18"/>
  <c r="D44" i="18"/>
  <c r="D52" i="18"/>
  <c r="D60" i="18"/>
  <c r="D68" i="18"/>
  <c r="D76" i="18"/>
  <c r="D84" i="18"/>
  <c r="D92" i="18"/>
  <c r="D100" i="18"/>
  <c r="D9" i="18"/>
  <c r="D37" i="18"/>
  <c r="D45" i="18"/>
  <c r="D69" i="18"/>
  <c r="D93" i="18"/>
  <c r="D30" i="18"/>
  <c r="D70" i="18"/>
  <c r="D72" i="18"/>
  <c r="D15" i="18"/>
  <c r="D23" i="18"/>
  <c r="D31" i="18"/>
  <c r="D39" i="18"/>
  <c r="D47" i="18"/>
  <c r="D55" i="18"/>
  <c r="D63" i="18"/>
  <c r="D71" i="18"/>
  <c r="D79" i="18"/>
  <c r="D87" i="18"/>
  <c r="D95" i="18"/>
  <c r="D103" i="18"/>
  <c r="D16" i="18"/>
  <c r="D24" i="18"/>
  <c r="D32" i="18"/>
  <c r="D40" i="18"/>
  <c r="D48" i="18"/>
  <c r="D56" i="18"/>
  <c r="D64" i="18"/>
  <c r="D80" i="18"/>
  <c r="D120" i="18"/>
  <c r="D112" i="18"/>
  <c r="D121" i="18"/>
  <c r="D122" i="18"/>
  <c r="D111" i="18"/>
  <c r="D123" i="18"/>
  <c r="D116" i="18"/>
  <c r="D124" i="18"/>
  <c r="D118" i="18"/>
  <c r="D117" i="18"/>
  <c r="D125" i="18"/>
  <c r="D110" i="18"/>
  <c r="D119" i="18"/>
  <c r="Q29" i="13"/>
  <c r="P6" i="13" l="1"/>
  <c r="Q6" i="13" s="1"/>
  <c r="P8" i="13"/>
  <c r="Q8" i="13" s="1"/>
  <c r="P7" i="13"/>
  <c r="Q7" i="13" s="1"/>
  <c r="P9" i="13"/>
  <c r="Q9" i="13" s="1"/>
  <c r="P14" i="13"/>
  <c r="P5" i="13"/>
  <c r="P12" i="13"/>
  <c r="P13" i="13"/>
  <c r="Q28" i="13"/>
  <c r="Q23" i="13"/>
  <c r="Q22" i="13"/>
  <c r="Q20" i="13"/>
  <c r="Q19" i="13"/>
  <c r="Q13" i="13" l="1"/>
  <c r="Q12" i="13"/>
  <c r="Q5" i="13"/>
  <c r="Q14" i="13"/>
  <c r="Q24" i="13"/>
  <c r="Q30" i="13"/>
  <c r="Q15" i="13" l="1"/>
  <c r="Q32" i="13" s="1"/>
  <c r="B13" i="4"/>
  <c r="B12" i="4"/>
  <c r="E12" i="4"/>
</calcChain>
</file>

<file path=xl/sharedStrings.xml><?xml version="1.0" encoding="utf-8"?>
<sst xmlns="http://schemas.openxmlformats.org/spreadsheetml/2006/main" count="1231" uniqueCount="578">
  <si>
    <t>Perfil</t>
  </si>
  <si>
    <t>Principais Demandas Atuais</t>
  </si>
  <si>
    <t>Projetos em Discussão</t>
  </si>
  <si>
    <t>Suporte administrativo a gestão contratual</t>
  </si>
  <si>
    <t>Monitoração de Rodovias</t>
  </si>
  <si>
    <t>Estruturação de PPPs de Aeroportos</t>
  </si>
  <si>
    <t>Estruturação de PPPs/Blocos Aeroportos Regionais</t>
  </si>
  <si>
    <t>Estudos de Custos Logísticos</t>
  </si>
  <si>
    <t xml:space="preserve">Estudo de Corredores Binacionais </t>
  </si>
  <si>
    <t>Eng. Especialista em Transporte</t>
  </si>
  <si>
    <t>Eng. Civil Aeronáutico (ou esp. em infra. Aerop.)</t>
  </si>
  <si>
    <t>Arquiteto (esp. Em BIM)</t>
  </si>
  <si>
    <t>Eng. Ambiental (ou esp. em meio ambiente)</t>
  </si>
  <si>
    <t>Especialista em Dados</t>
  </si>
  <si>
    <t>Advogado</t>
  </si>
  <si>
    <t>Economista</t>
  </si>
  <si>
    <t>Técnico em geoprocessamento ou Geógrafo</t>
  </si>
  <si>
    <t>Técnico em administração ou Administrador</t>
  </si>
  <si>
    <t>TOTAL</t>
  </si>
  <si>
    <t>TOTAL GERAL</t>
  </si>
  <si>
    <t>AÇÃO</t>
  </si>
  <si>
    <t>PRODUTO</t>
  </si>
  <si>
    <t>Atividade</t>
  </si>
  <si>
    <t>especificação</t>
  </si>
  <si>
    <t>Perfil do profissional</t>
  </si>
  <si>
    <t>Horas alocadas por produto</t>
  </si>
  <si>
    <t>Suporte Técnico-Administrativo Especializado em Estudos e Projetos</t>
  </si>
  <si>
    <t>Relatório de pavimentos;
Relatório de sinalização;
Relatório de meio ambiente;
Relatório de OAE e OAC
Relatório de iluminação, inst operacionais e outros</t>
  </si>
  <si>
    <t>Receber e avaliar relatórios de parâmetros rodoviários elaborados por consultorias especializadas contratadas;
Receber e analisar relatórios  de parâmetros rodoviários de verfiicador independente;
Acompanhar a aprovação dos relatórios junto a ANTT e demais órgãos interessados;
Realizar ações específicas de monitoração de rodovias necessárias a subsidiar os produtos requeridos.</t>
  </si>
  <si>
    <t>Relatório de Caracterização do aeroporto
Relatório de Estudo de mercado
Relatório de Estudo de engenharia</t>
  </si>
  <si>
    <t>Receber e avaliar relatórios de estudos de infraestrutura aeroportuária elaborados por consultorias especializadas contratadas;
Desenvolver atividades de campo, tais como levantamentos, inspeções e pesquisa, para subsidiar elaboração de relatórios;
Acompanhar atividades de campo realizadas por consultorias contratadas;
Acompanhar atividades de ensaios de geotecnia e pavimentação;
Desenvolver relatórios de estudos de infraestrutura aeroportuária.</t>
  </si>
  <si>
    <t>Relatório de diagnóstico do corredor logístico
Relatório de análise estratégica de corredor logístico</t>
  </si>
  <si>
    <t>Receber e avaliar relatórios elaborados por consultorias especializadas em transporte e logística, inclusive entidades internacionais;
Desenvolver atividades de levantamento de campo tais como Due Dilligence comerciais, inspeções de obras em andamento e caracterização de infraestrutura;
Acompanhar atividades de campo realizadas por consultorias especializadas contratadas;
Elaborar relatórios especificos de análise de características de transportes em estudos de corredores logísticos.</t>
  </si>
  <si>
    <t>Receber e avaliar relatórios de infraestrutura aeroportuária elaborados por consultorias especializadas contratadas;
Desenvolver relatórios de infraestrutura aeroportuária conforme escopo específico para compor o estudo de viabilidade técnica e econômica;
Desenvolver atividades de levantamento de campo tais como inspeções e caracterização de infraestrutura;
Acompanhar atividades de campo realizadas por consultorias especializadas contratadas;
Acompanhar a realização de ensaios geotécnicos e de pavimentos em campo.</t>
  </si>
  <si>
    <t>Relatório de Diagnóstico e caracterização dos empreendimentos;
Relatório de Avaliação ambiental, de mercado e técnica preliminar
Relatório de Análise de demanda e socioeconômica preliminar
Relatório de Indicativo de estrutura, financiamento e análise estratégica
Relatório consolidado e proposições</t>
  </si>
  <si>
    <t>Realizar o mapeamento e verificação da documentação da infraestrutura aeroviária;
Desenvolver estudos de construção e projeção de cenários, avaliação de investimentos, avaliação de custos operacionais, avaliação de receitas potenciais;
Desenvolver análise de risco;
Realizar análises do tipo Value For Money;
Receber e avaliar relatórios elaborados por consultorias especializadas.</t>
  </si>
  <si>
    <t>Relatório de Diagnóstico e caracterização dos empreendimentos;
Relatório de Avaliação técnica 
Relatório de análise estratégica</t>
  </si>
  <si>
    <t>Mapeamento e verificação da documentação da infraestrutura aeroviária
Desenvolvimento de estudo técnico de fluxos e capacidade da infraesetrutura;
Análise de Planos diretores e relação da infraestrutura com seu entorno;
Suporte ao planejamento, construção e projeção de cenários
Desenvolvimento de modelos digitais em BIM para subsidiar a elaboração de cenários, relatórios e planejamento.
Receber e analisar documentação de anteprojeto elaborada por consultorias especializadas;
Desenvolver documentação de anteprojeto e projeto básico para infraestraturas aeroportuárias a fim de subsidiar os estudos.
Receber e analisar propostas de investimento e estimativas de custos de investimentos em infraestrutura aeroportuária;
Desenvolver estimativas de investimentos em infraestrutura aeroportuária.</t>
  </si>
  <si>
    <t>Relatório de Estudo ambiental
Relatório de Estudo jurídico-regulatório</t>
  </si>
  <si>
    <t>Receber e avaliar relatórios de análise ambiental elaborados por consultorias especializadas contratadas;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</si>
  <si>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>Relatório de diagnóstico ambiental de corredor logístico
Relatório de análise estratégica de corredor logístico</t>
  </si>
  <si>
    <t>Receber e avaliar relatórios de análise ambiental elaborados por consultorias especializadas contratadas, inclusive entidades internacionais;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</si>
  <si>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 xml:space="preserve">Relatório de análise Índices setoriais específicos;
Relatório de análise de séries históricas e projeções.
</t>
  </si>
  <si>
    <t>Receber e analisar dados relativos e índicadores setoriais específicos aplicando técnicas estatísticas e de análise de dados para subsidiar estudos econômicos e e técnicos.</t>
  </si>
  <si>
    <t>Assessoria Técnico-Administrativa</t>
  </si>
  <si>
    <t>Relatório de Caracterização do aeroporto
Relatório de Estudo de mercado
Relatório de Estudo econômico-financeiro
Relatório de Estudo jurídico-regulatório</t>
  </si>
  <si>
    <t>Receber e avaliar relatórios econômico-financeiros elaborados por consultorias especializadas contratadas;
Desenvolver relatórios de análise econômico-financeira para compor o estudo de viabilidade econômico-financeira;
Desenvolver atividades de levantamento de campo tais como Due Dilligence comercial;
Acompanhar atividades de campo realizadas por terceiros;
Aplicar métodos econômicos para análise e projeção de demanda.</t>
  </si>
  <si>
    <t>Relatório de Diagnóstico e caracterização dos empreendimentos;
Relatório de Avaliação ambiental, de mercado e técnica 
Relatório de Análise de demanda e socioeconômica 
Relatório de Indicativo de estrutura, financiamento e análise estratégica</t>
  </si>
  <si>
    <t xml:space="preserve">Desenvolver análise dos setores econômicos, da oferta e da movimentação em uma região;
Desenvolver estudo de mercado;
Desenvolver projeção de demanda: perspectivas de crescimento populacional, industrial, agrícola e de serviços;
Construir e analisar a projeção de cenários
Elaborar avaliação sob o aspecto econômico-financeiro, incluindo: Avaliação de receitas potenciais; Custos operacionais preliminares; Análise socioeconômica; Análise custo-benefício; Análise de risco; Benefícios socioeconômicos e de desenvolvimento regional; Estimativa de geração de emprego, renda e incremento no PIB do Estado.
Elaborar análises do tipo 	Value For Money e Análise estratégica;
Desenvolver indicativo de estrutura do negócio
</t>
  </si>
  <si>
    <t>Mapeamento e verificação da documentação da infraestrutura aeroviária
Desenvolver mapeamentos para subsidiar a análise dos setores econômicos, da oferta e da movimentação
Desenvolver mapeamentos para subsidiar a análise ambiental;
Desenvolver mapeamentos para subsidiar o Estudo técnico.</t>
  </si>
  <si>
    <t>Mapeamento e verificação da documentação relacionada a infraestrutura de corredor logístico
Desenvolver mapeamentos para subsidiar a análise dos setores econômicos, da oferta e da movimentação
Desenvolver mapeamentos para subsidiar a análise ambiental;
Desenvolver mapeamentos para subsidiar o Estudo técnico;</t>
  </si>
  <si>
    <t>Estudos de Concessões</t>
  </si>
  <si>
    <t>Relatório de diagnóstico e caracterização do empreendimento;</t>
  </si>
  <si>
    <t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de portos organizados ou a exploração de infraestrutura de transporte aquaviários.</t>
  </si>
  <si>
    <t>Eng. de Hidrovias (ou esp. em transporte Hidroviário)</t>
  </si>
  <si>
    <t>Relatório de análise estratégica do empreendimento;</t>
  </si>
  <si>
    <t>Relatório de avaliação ambiental, de mercado e técnica preliminar</t>
  </si>
  <si>
    <t>Engenheiro Orçamentista</t>
  </si>
  <si>
    <t>Relatório de avaliação jurídico-regulatória preliminar</t>
  </si>
  <si>
    <t xml:space="preserve">Economista </t>
  </si>
  <si>
    <t>Relatório de análise Índices setoriais específicos;</t>
  </si>
  <si>
    <t>Oceanógrafo (ou esp. em oceanografia)</t>
  </si>
  <si>
    <t>Relatórios de Arrendamentos</t>
  </si>
  <si>
    <t>Relatório de análise de séries históricas e projeções.</t>
  </si>
  <si>
    <t>Subsidiar a elaboração ou adequação de estudos de viabilidade técnica, econômica e ambiental do objeto dos arrendamentos de instalações portuárias.</t>
  </si>
  <si>
    <t>Eng. Portuário (ou esp. em engenharia/gestão Portuária)</t>
  </si>
  <si>
    <t>Relatório de estudo de engenharia;</t>
  </si>
  <si>
    <t>Relatório de estudo operacional.</t>
  </si>
  <si>
    <t>Relatório de estudo de mercado;</t>
  </si>
  <si>
    <t>Relatório de estudo financeiro.</t>
  </si>
  <si>
    <t>Área de atuação</t>
  </si>
  <si>
    <t>Produtos</t>
  </si>
  <si>
    <t>Atividades</t>
  </si>
  <si>
    <t>Suporte Técnico-Administrativo Especializado em Estudos, Projetos e Planos</t>
  </si>
  <si>
    <t>Planos de sistemas de transportes (PNL, Planos Setoriais e PELTs)</t>
  </si>
  <si>
    <t>Relatório referente ao desenvolvimento de Plano de Logística e Transportes, considerando etapas de pré-modelagem, simulação de cenários, modelagem de transportes e análises especializadas por meio de indicadores de resultados</t>
  </si>
  <si>
    <t>desenvolver estudos e modelos de transportes; desenvolver ferramentas de simulação e modelagem; analisar resultados de simulações e modelagens de transportes; realizar pesquisas específicas sobre indicadores; realizar consultas e operações em bancos de dados sistemas de simulação em transportes; e redigir relatórios</t>
  </si>
  <si>
    <t>Subsidiar a elaboração de Plans de Logística e Transporte.</t>
  </si>
  <si>
    <t>Eng. Civil (Esp. Ou Me Transportes)</t>
  </si>
  <si>
    <t>Planos Mestres Portuários</t>
  </si>
  <si>
    <t>Relatório referente ao desenvolvimento de Planos Mestres Portuários, considerando a análise de infraestrutura, demanda, capacidade, relação do Porto com a cidade, impactos ambientais e gestão</t>
  </si>
  <si>
    <t>desenvolver estudos e modelos de transportes; desenvolver ferramentas de simulação e modelagem; realizar levantamentos de campo e aplicar entrevistas; realizar análises documentais; traçar planos de ações; avaliar resultados de indicadores e processos; e redigir relatórios</t>
  </si>
  <si>
    <t>Planos de sistemas de transportes (PNL, Planos Setoriais e PELTs) ou Planos Mestres Portuários</t>
  </si>
  <si>
    <t>Relatório consolidado de atividades de geoprocessamento, georreferenciamento e cartografia</t>
  </si>
  <si>
    <t>realizar consultas e operações em bancos de dados sistemas de simulação em transportes; realizar atividades de geoprocessmento e georreferenciamento; realizar levantamentos de campo e aplicar entrevistas; geoespacializar dados; construir mapas e imagens cartográficas para o planejamento de transportes; e redigir relatórios</t>
  </si>
  <si>
    <t>Geógrafo</t>
  </si>
  <si>
    <t>desenvolver estudos e modelos de transportes; desenvolver ferramentas de simulação e modelagem; desenvolver scripts de tratamento e geração de informações ou indicadores de transporte a partir de bancos de dados; gerir e alterar bancos de dados; realizar pesquisas específicas sobre indicadores; realizar consultas e operações em bancos de dados sistemas de simulação em transportes; e redigir relatórios</t>
  </si>
  <si>
    <t>Graduado (qualquer form.) Cientista de dados (Esp. Ou Me)</t>
  </si>
  <si>
    <t>Arquiteto/Urbanista</t>
  </si>
  <si>
    <t>desenvolver estudos e modelos de transportes; desenvolver ferramentas de simulação e modelagem; desenvolver scripts de tratamento e geração de informações ou indicadores de transporte a partir de bancos de dados; realizar pesquisas específicas sobre indicadores; realizar consultas e operações em bancos de dados sistemas de simulação em transportes; e redigir relatórios</t>
  </si>
  <si>
    <t>COROD 1</t>
  </si>
  <si>
    <t>Relatórios de EVTEAS;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</si>
  <si>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nos estudos de engenharia e operação rodoviária.</t>
    </r>
  </si>
  <si>
    <t>Subsidiar a elaboração ou adequação de estudos de viabilidade técnica, econômica e ambiental  e de desenvolvimento de Plano de Logística e Transporte.</t>
  </si>
  <si>
    <t>COROD 2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</si>
  <si>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 xml:space="preserve">com ênfase em projeções de tráfego, capacidade e nível de serviço. </t>
    </r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</si>
  <si>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em modelagem econômico-financeira e regulação dodoviária.</t>
    </r>
  </si>
  <si>
    <t>Monitoração de Ferrovias</t>
  </si>
  <si>
    <t>Subsidiar na preparação das modelagens jurídicas de terminais e eventual apoio nas discussões jurídicas envolvendo as concessões de ferrovias, além de suporte geral em outros assuntos; recepção dos estudos de viabilidade, ferrovias e validação, via estrutura própria, das propostas técnicas apresentadas; manutenção da capacidade de gerar estudos técnicos com a equipe interna, especialmente terminais; manutenção da função matricial para atendimento das matérias específicas.</t>
  </si>
  <si>
    <t>Modelagem de terminais</t>
  </si>
  <si>
    <t>Engenheiro Cadista</t>
  </si>
  <si>
    <t>Estruturação de Projetos</t>
  </si>
  <si>
    <t>Estudos economicos</t>
  </si>
  <si>
    <t>Receber e avaliar relatórios econômico-financeiros;
Desenvolver relatórios de análise econômico-financeira;
Desenvolver atividades de levantamento de campo tais como Due Dilligence comercial;
Acompanhar atividades de campo realizadas por terceiros;
Aplicar métodos econômicos para análise e projeção de demanda.</t>
  </si>
  <si>
    <t>ATIVIDADE</t>
  </si>
  <si>
    <t xml:space="preserve">NÍVEL DE COMPLEXIDADE </t>
  </si>
  <si>
    <t>NÍVEL DE RELEVÂNCIA</t>
  </si>
  <si>
    <t>PESO</t>
  </si>
  <si>
    <t>ESPECIFICAÇÃO</t>
  </si>
  <si>
    <t>FREQUENCIA</t>
  </si>
  <si>
    <t>UNIDADE</t>
  </si>
  <si>
    <t>CÓDIGO TABELA DNIT</t>
  </si>
  <si>
    <t>PERFIL DO PROFISSIONAL</t>
  </si>
  <si>
    <t>QUANTIDADE</t>
  </si>
  <si>
    <t>MESES</t>
  </si>
  <si>
    <t>VALOR UNITÁRIO
(R$/Profissional X Mês)</t>
  </si>
  <si>
    <t>VALOR TOTAL</t>
  </si>
  <si>
    <t>Sob demanda</t>
  </si>
  <si>
    <t>mês</t>
  </si>
  <si>
    <t>P8067</t>
  </si>
  <si>
    <t>P8066</t>
  </si>
  <si>
    <t>P8003</t>
  </si>
  <si>
    <t>P8047</t>
  </si>
  <si>
    <t>P8119</t>
  </si>
  <si>
    <t>P8009</t>
  </si>
  <si>
    <t>P8057</t>
  </si>
  <si>
    <t>TRANSVERSAL (Diárias e Passagens)</t>
  </si>
  <si>
    <t>VALOR UNITÁRIO
(R$/diária)</t>
  </si>
  <si>
    <t>DIÁRIAS</t>
  </si>
  <si>
    <t>DESLOCAMENTOS NACIONAIS</t>
  </si>
  <si>
    <t>Fornecimento das diárias correspondentes às despesas com alimentação, hospedagem e deslocamento local, realizadas em deslocamentos nacionais necessários para o desenvolvimento deatividades específicas pelos profissionais mobilizados em cada um dos Produtos.</t>
  </si>
  <si>
    <t>Diárias</t>
  </si>
  <si>
    <t>VALOR UNITÁRIO
(R$/trecho)</t>
  </si>
  <si>
    <t>PASSAGENS</t>
  </si>
  <si>
    <t>fornecimento dos meios de deslocamentos, aéreos e terrestres (equivalente ao adicional de embarque e desembarque (pagos pela INFRA S/A aos empregados) nacionais necessários para o desenvolvimento de atividades específicas pelos profissionais mobilizados em cada um dos Produtos.</t>
  </si>
  <si>
    <t>Passagens nacionais</t>
  </si>
  <si>
    <t>ITEM</t>
  </si>
  <si>
    <t>VALOR UNITÁRIO
(R$/unidade X mês)</t>
  </si>
  <si>
    <t>m² x mês</t>
  </si>
  <si>
    <t>B8951</t>
  </si>
  <si>
    <t>ocupante x mês</t>
  </si>
  <si>
    <t>B8953</t>
  </si>
  <si>
    <t>B8959</t>
  </si>
  <si>
    <t>SUBTOTAL INSTALAÇÕES</t>
  </si>
  <si>
    <t>SOFTWARE</t>
  </si>
  <si>
    <t xml:space="preserve">CÓDIGO </t>
  </si>
  <si>
    <t>AUTODESK COLECTION</t>
  </si>
  <si>
    <t>SOFTW-1</t>
  </si>
  <si>
    <t>TABELA DE PREÇOS UNITÁRIOS NÃO DESONERADOS</t>
  </si>
  <si>
    <t>BDI</t>
  </si>
  <si>
    <t>Índice de atualização - CONSULTORIA (Supervisão e Projetos) DNIT</t>
  </si>
  <si>
    <t>Data-base:</t>
  </si>
  <si>
    <t>Subitem</t>
  </si>
  <si>
    <t>Descrição</t>
  </si>
  <si>
    <t>Unidade</t>
  </si>
  <si>
    <t>Preço Unitário</t>
  </si>
  <si>
    <t>Referência</t>
  </si>
  <si>
    <t>Preço Unitário (BDI 35%)</t>
  </si>
  <si>
    <t>Atualização tabela de consultoria para mesma data base DER</t>
  </si>
  <si>
    <t>Consolidação dos custos de mão de obra - Tabela de Preços de Consultoria</t>
  </si>
  <si>
    <t>Custo Unitário</t>
  </si>
  <si>
    <t>P8001</t>
  </si>
  <si>
    <t>Advogado júnior</t>
  </si>
  <si>
    <t>P8002</t>
  </si>
  <si>
    <t>Advogado pleno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</si>
  <si>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</si>
  <si>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</si>
  <si>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</si>
  <si>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</si>
  <si>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</si>
  <si>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Analista de desenvolvimento de sistemas sênior</t>
  </si>
  <si>
    <t>P8013</t>
  </si>
  <si>
    <t>Arquiteto júnior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</si>
  <si>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</si>
  <si>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</si>
  <si>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</si>
  <si>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</si>
  <si>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</si>
  <si>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</si>
  <si>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</si>
  <si>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</si>
  <si>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</si>
  <si>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</si>
  <si>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</si>
  <si>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</si>
  <si>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</si>
  <si>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</si>
  <si>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</si>
  <si>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</si>
  <si>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</si>
  <si>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</si>
  <si>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</si>
  <si>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</si>
  <si>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</si>
  <si>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</si>
  <si>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</si>
  <si>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</si>
  <si>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</si>
  <si>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</si>
  <si>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</si>
  <si>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</si>
  <si>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</si>
  <si>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</si>
  <si>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</si>
  <si>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</si>
  <si>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</si>
  <si>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 xml:space="preserve">Coordenador ambiental </t>
  </si>
  <si>
    <t>P8045</t>
  </si>
  <si>
    <t>Economista júnior</t>
  </si>
  <si>
    <t>P8046</t>
  </si>
  <si>
    <t>Economista pleno</t>
  </si>
  <si>
    <t>Economista sênior</t>
  </si>
  <si>
    <t>P8054</t>
  </si>
  <si>
    <t>Engenheiro agrônomo júnior</t>
  </si>
  <si>
    <t>P8055</t>
  </si>
  <si>
    <t>Engenheiro agrônomo pleno</t>
  </si>
  <si>
    <t>P8056</t>
  </si>
  <si>
    <t>Engenheiro agrônomo sênior</t>
  </si>
  <si>
    <t>Engenheiro ambiental júnior</t>
  </si>
  <si>
    <t>P8058</t>
  </si>
  <si>
    <t>Engenheiro ambiental pleno</t>
  </si>
  <si>
    <t>P8059</t>
  </si>
  <si>
    <t>Engenheiro ambiental sênior</t>
  </si>
  <si>
    <t>P8060</t>
  </si>
  <si>
    <t>Engenheiro consultor especial</t>
  </si>
  <si>
    <t>P8061</t>
  </si>
  <si>
    <t>Engenheiro coordenador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</si>
  <si>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</si>
  <si>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</si>
  <si>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</si>
  <si>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</si>
  <si>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</si>
  <si>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</si>
  <si>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</si>
  <si>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</si>
  <si>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Engenheiro de projetos pleno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</si>
  <si>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</si>
  <si>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</si>
  <si>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</si>
  <si>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</si>
  <si>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</si>
  <si>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</si>
  <si>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</si>
  <si>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</si>
  <si>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</si>
  <si>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</si>
  <si>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</si>
  <si>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P8082</t>
  </si>
  <si>
    <t>Geólogo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</si>
  <si>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</si>
  <si>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</si>
  <si>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</si>
  <si>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</si>
  <si>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</si>
  <si>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</si>
  <si>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</si>
  <si>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</si>
  <si>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</si>
  <si>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</si>
  <si>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</si>
  <si>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</si>
  <si>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</si>
  <si>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</si>
  <si>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</si>
  <si>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</si>
  <si>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</si>
  <si>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</si>
  <si>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</si>
  <si>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</si>
  <si>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</si>
  <si>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</si>
  <si>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</si>
  <si>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</si>
  <si>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Oceanógrafo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</si>
  <si>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</si>
  <si>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</si>
  <si>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</si>
  <si>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</si>
  <si>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</si>
  <si>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</si>
  <si>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</si>
  <si>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</si>
  <si>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</si>
  <si>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</si>
  <si>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</si>
  <si>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</si>
  <si>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</si>
  <si>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</si>
  <si>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</si>
  <si>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</si>
  <si>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</si>
  <si>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</si>
  <si>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</si>
  <si>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</si>
  <si>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</si>
  <si>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</si>
  <si>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</si>
  <si>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</si>
  <si>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</si>
  <si>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</si>
  <si>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</si>
  <si>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</si>
  <si>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</si>
  <si>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</si>
  <si>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P8174</t>
  </si>
  <si>
    <t>Administrador pleno</t>
  </si>
  <si>
    <t>P8175</t>
  </si>
  <si>
    <t>Administrador sênior</t>
  </si>
  <si>
    <t>P8180</t>
  </si>
  <si>
    <t>Engenheiro agrimensor júnior</t>
  </si>
  <si>
    <t>P8181</t>
  </si>
  <si>
    <t>Engenheiro agrimensor pleno</t>
  </si>
  <si>
    <t>P8182</t>
  </si>
  <si>
    <t>Engenheiro agrimensor sênior</t>
  </si>
  <si>
    <t>P8183</t>
  </si>
  <si>
    <t>Geógrafo júnior</t>
  </si>
  <si>
    <t>P8184</t>
  </si>
  <si>
    <t>Geógrafo pleno</t>
  </si>
  <si>
    <t>P8185</t>
  </si>
  <si>
    <t>Geógrafo sênior</t>
  </si>
  <si>
    <t>P8186</t>
  </si>
  <si>
    <t>Antropólogo júnior</t>
  </si>
  <si>
    <t>P8187</t>
  </si>
  <si>
    <t>Antropólogo pleno</t>
  </si>
  <si>
    <t>P8188</t>
  </si>
  <si>
    <t>Antropólogo sênior</t>
  </si>
  <si>
    <t>P8189</t>
  </si>
  <si>
    <t>Arqueólogo júnior</t>
  </si>
  <si>
    <t>P8190</t>
  </si>
  <si>
    <t>Arqueólogo pleno</t>
  </si>
  <si>
    <t>P8191</t>
  </si>
  <si>
    <t>Arqueólogo sênior</t>
  </si>
  <si>
    <t>P8192</t>
  </si>
  <si>
    <t>Historiador júnior</t>
  </si>
  <si>
    <t>P8193</t>
  </si>
  <si>
    <t>Historiador pleno</t>
  </si>
  <si>
    <t>P8194</t>
  </si>
  <si>
    <t>Historiador sênior</t>
  </si>
  <si>
    <t>P8195</t>
  </si>
  <si>
    <t>Paleontólogo júnior</t>
  </si>
  <si>
    <t>P8196</t>
  </si>
  <si>
    <t>Paleontólogo pleno</t>
  </si>
  <si>
    <t>P8197</t>
  </si>
  <si>
    <t>Paleontólogo sênior</t>
  </si>
  <si>
    <t>P8198</t>
  </si>
  <si>
    <t>Sociólogo júnior</t>
  </si>
  <si>
    <t>P8199</t>
  </si>
  <si>
    <t>Sociólogo pleno</t>
  </si>
  <si>
    <t>P8200</t>
  </si>
  <si>
    <t>Sociólogo sênior</t>
  </si>
  <si>
    <t>Custos de veículos Tabela de Preços de Consultoria</t>
  </si>
  <si>
    <t>Produtivo</t>
  </si>
  <si>
    <t>Improdutivo</t>
  </si>
  <si>
    <t>E8889</t>
  </si>
  <si>
    <t>Veículo leve - 53 kW (sem motorista)</t>
  </si>
  <si>
    <t xml:space="preserve">dia </t>
  </si>
  <si>
    <t>E8891</t>
  </si>
  <si>
    <t>Veículo leve Pick Up 4x4 - 147 kW (sem motorista)</t>
  </si>
  <si>
    <t>E8887</t>
  </si>
  <si>
    <t>Van furgão - 93 kW (com motorista)</t>
  </si>
  <si>
    <t>Custos de imóveis, mobiliário, cestas de instalações e custos diversos Tabela de Preços de Consultoria</t>
  </si>
  <si>
    <t>Comercial (2,60% do CMCC - SINAPI)</t>
  </si>
  <si>
    <t>B8952</t>
  </si>
  <si>
    <t>Residencial (1,70% do CMCC - SINAPI)</t>
  </si>
  <si>
    <t>Escritório</t>
  </si>
  <si>
    <t>B8954</t>
  </si>
  <si>
    <t>Residência</t>
  </si>
  <si>
    <t>B8955</t>
  </si>
  <si>
    <t>Laboratório de asfalto</t>
  </si>
  <si>
    <t>B8956</t>
  </si>
  <si>
    <t>Laboratório de concreto</t>
  </si>
  <si>
    <t>B8957</t>
  </si>
  <si>
    <t>Laboratório de solos</t>
  </si>
  <si>
    <t>B8958</t>
  </si>
  <si>
    <t>Topografia</t>
  </si>
  <si>
    <t>B8960</t>
  </si>
  <si>
    <t xml:space="preserve">EST - DF </t>
  </si>
  <si>
    <t xml:space="preserve">Estadia - DF </t>
  </si>
  <si>
    <t>Decreto</t>
  </si>
  <si>
    <t xml:space="preserve">EST - AM </t>
  </si>
  <si>
    <t xml:space="preserve">Estadia - AM </t>
  </si>
  <si>
    <t xml:space="preserve">EST - RJ </t>
  </si>
  <si>
    <t xml:space="preserve">Estadia - RJ </t>
  </si>
  <si>
    <t xml:space="preserve">EST - MG </t>
  </si>
  <si>
    <t xml:space="preserve">Estadia - MG </t>
  </si>
  <si>
    <t xml:space="preserve">EST - CE </t>
  </si>
  <si>
    <t xml:space="preserve">Estadia - CE </t>
  </si>
  <si>
    <t xml:space="preserve">EST - RS </t>
  </si>
  <si>
    <t xml:space="preserve">Estadia - RS </t>
  </si>
  <si>
    <t xml:space="preserve">EST - PE </t>
  </si>
  <si>
    <t xml:space="preserve">Estadia - PE </t>
  </si>
  <si>
    <t xml:space="preserve">EST - BA </t>
  </si>
  <si>
    <t xml:space="preserve">Estadia - BA </t>
  </si>
  <si>
    <t xml:space="preserve">EST - SP </t>
  </si>
  <si>
    <t>Estadia - SP</t>
  </si>
  <si>
    <t xml:space="preserve">EST - AC </t>
  </si>
  <si>
    <t xml:space="preserve">Estadia - AC </t>
  </si>
  <si>
    <t xml:space="preserve">EST - AL </t>
  </si>
  <si>
    <t xml:space="preserve">Estadia - AL </t>
  </si>
  <si>
    <t xml:space="preserve">EST - AP </t>
  </si>
  <si>
    <t xml:space="preserve">Estadia - AP </t>
  </si>
  <si>
    <t xml:space="preserve">EST - ES </t>
  </si>
  <si>
    <t xml:space="preserve">Estadia - ES </t>
  </si>
  <si>
    <t xml:space="preserve">EST - GO </t>
  </si>
  <si>
    <t xml:space="preserve">Estadia - GO </t>
  </si>
  <si>
    <t xml:space="preserve">EST - MA </t>
  </si>
  <si>
    <t xml:space="preserve">Estadia - MA </t>
  </si>
  <si>
    <t xml:space="preserve">EST - MT </t>
  </si>
  <si>
    <t xml:space="preserve">Estadia - MT </t>
  </si>
  <si>
    <t xml:space="preserve">EST - MS </t>
  </si>
  <si>
    <t xml:space="preserve">Estadia - MS </t>
  </si>
  <si>
    <t xml:space="preserve">EST - PA </t>
  </si>
  <si>
    <t xml:space="preserve">Estadia - PA </t>
  </si>
  <si>
    <t xml:space="preserve">EST - PB </t>
  </si>
  <si>
    <t xml:space="preserve">Estadia - PB </t>
  </si>
  <si>
    <t xml:space="preserve">EST - PR </t>
  </si>
  <si>
    <t xml:space="preserve">Estadia - PR </t>
  </si>
  <si>
    <t xml:space="preserve">EST - PI </t>
  </si>
  <si>
    <t xml:space="preserve">Estadia - PI </t>
  </si>
  <si>
    <t xml:space="preserve">EST - RN </t>
  </si>
  <si>
    <t xml:space="preserve">Estadia - RN </t>
  </si>
  <si>
    <t xml:space="preserve">EST - RO </t>
  </si>
  <si>
    <t xml:space="preserve">Estadia - RO </t>
  </si>
  <si>
    <t xml:space="preserve">EST - RR </t>
  </si>
  <si>
    <t xml:space="preserve">Estadia - RR </t>
  </si>
  <si>
    <t xml:space="preserve">EST - SC </t>
  </si>
  <si>
    <t xml:space="preserve">Estadia - SC </t>
  </si>
  <si>
    <t xml:space="preserve">EST - SE </t>
  </si>
  <si>
    <t xml:space="preserve">Estadia - SE </t>
  </si>
  <si>
    <t xml:space="preserve">EST - TO </t>
  </si>
  <si>
    <t xml:space="preserve">Estadia - TO </t>
  </si>
  <si>
    <t>op. 1</t>
  </si>
  <si>
    <t>op. 2</t>
  </si>
  <si>
    <t>op. 3</t>
  </si>
  <si>
    <t>EQ001</t>
  </si>
  <si>
    <t>Notebook</t>
  </si>
  <si>
    <t>un</t>
  </si>
  <si>
    <t>Cotação Online</t>
  </si>
  <si>
    <t>Multilaser</t>
  </si>
  <si>
    <t>Positivo</t>
  </si>
  <si>
    <t>Samsung</t>
  </si>
  <si>
    <t>PASS - DF</t>
  </si>
  <si>
    <t>Passagem aérea - destino Brasília (ida e volta)</t>
  </si>
  <si>
    <t>und</t>
  </si>
  <si>
    <t>PASS - AM</t>
  </si>
  <si>
    <t>Passagem aérea - destino Manaus (ida e volta)</t>
  </si>
  <si>
    <t>PASS - RJ</t>
  </si>
  <si>
    <t>Passagem aérea - destino Rio de Janeiro (ida e volta)</t>
  </si>
  <si>
    <t>PASS - MG</t>
  </si>
  <si>
    <t>Passagem aérea - destino Belo Horizonte (ida e volta)</t>
  </si>
  <si>
    <t>PASS - CE</t>
  </si>
  <si>
    <t>Passagem aérea - destino Fortaleza (ida e volta)</t>
  </si>
  <si>
    <t>PASS - RS</t>
  </si>
  <si>
    <t>Passagem aérea - destino Porto Alegre (ida e volta)</t>
  </si>
  <si>
    <t>PASS - PE</t>
  </si>
  <si>
    <t>Passagem aérea - destino Recife (ida e volta)</t>
  </si>
  <si>
    <t>PASS - BA</t>
  </si>
  <si>
    <t>Passagem aérea - destino Salvador (ida e volta)</t>
  </si>
  <si>
    <t>PASS - SP</t>
  </si>
  <si>
    <t>Passagem aérea - destino São Paulo (ida e volta)</t>
  </si>
  <si>
    <t>PASS - AC</t>
  </si>
  <si>
    <t>Passagem aérea - destino Rio Branco (ida e volta)</t>
  </si>
  <si>
    <t>PASS - AL</t>
  </si>
  <si>
    <t>Passagem aérea - destino Maceió (ida e volta)</t>
  </si>
  <si>
    <t>PASS - AP</t>
  </si>
  <si>
    <t>Passagem aérea - destino Macapá (ida e volta)</t>
  </si>
  <si>
    <t>PASS - ES</t>
  </si>
  <si>
    <t>Passagem aérea - destino Vitória (ida e volta)</t>
  </si>
  <si>
    <t>PASS - GO</t>
  </si>
  <si>
    <t>Passagem aérea - destino Goiânia (ida e volta)</t>
  </si>
  <si>
    <t>PASS - MA</t>
  </si>
  <si>
    <t>Passagem aérea - destino São Luís (ida e volta)</t>
  </si>
  <si>
    <t>PASS - MT</t>
  </si>
  <si>
    <t>Passagem aérea - destino Cuiabá (ida e volta)</t>
  </si>
  <si>
    <t>PASS - MS</t>
  </si>
  <si>
    <t>Passagem aérea - destino Campo Grande (ida e volta)</t>
  </si>
  <si>
    <t>PASS - PA</t>
  </si>
  <si>
    <t>Passagem aérea - destino Belém (ida e volta)</t>
  </si>
  <si>
    <t>PASS - PB</t>
  </si>
  <si>
    <t>Passagem aérea - destino João Pessoa (ida e volta)</t>
  </si>
  <si>
    <t>PASS - PR</t>
  </si>
  <si>
    <t>Passagem aérea - destino Curitiba (ida e volta)</t>
  </si>
  <si>
    <t>PASS - PI</t>
  </si>
  <si>
    <t>Passagem aérea - destino Teresina (ida e volta)</t>
  </si>
  <si>
    <t>PASS - RN</t>
  </si>
  <si>
    <t>Passagem aérea - destino Natal (ida e volta)</t>
  </si>
  <si>
    <t>PASS - RO</t>
  </si>
  <si>
    <t>Passagem aérea - destino Porto Velho (ida e volta)</t>
  </si>
  <si>
    <t>PASS - RR</t>
  </si>
  <si>
    <t>Passagem aérea - destino Boa Vista (ida e volta)</t>
  </si>
  <si>
    <t>PASS - SC</t>
  </si>
  <si>
    <t>Passagem aérea - destino Florianópolis (ida e volta)</t>
  </si>
  <si>
    <t>PASS - SE</t>
  </si>
  <si>
    <t>Passagem aérea - destino Aracaju (ida e volta)</t>
  </si>
  <si>
    <t>PASS - TO</t>
  </si>
  <si>
    <t>Passagem aérea - destino Palmas (ida e volta)</t>
  </si>
  <si>
    <t>PASS - LOTE 1</t>
  </si>
  <si>
    <t>PASS - LOTE 2</t>
  </si>
  <si>
    <t>LICENÇA AUTODESK COLECTION (3 ANOS / USUÁRIO)</t>
  </si>
  <si>
    <t>COTAÇÃO INFRASA</t>
  </si>
  <si>
    <t>SOFTW-2</t>
  </si>
  <si>
    <t>LICENÇA SOFTWARE PTV VISUM (VITALÍCIA)</t>
  </si>
  <si>
    <t>Contrato de licença vitalícia 2020. Considerado depreciação de 1/3 do contrato por ano.</t>
  </si>
  <si>
    <t>SOFTW-3</t>
  </si>
  <si>
    <t>LICENÇA MICROSOFT POWERBI</t>
  </si>
  <si>
    <t>PREGÃO ELETRÔNICO TJ MA 2023 (PREGÃO ELETRÔNICO Nº 00012/2023-000 SRP)</t>
  </si>
  <si>
    <t>SOFTW-4</t>
  </si>
  <si>
    <t>LICENÇA IBM SPSS</t>
  </si>
  <si>
    <t>Cotação em 08/08/2023 no site https://www.ibm.com/br-pt/products/spss-statistics/pricing. Considerando dólar a R$5,00.</t>
  </si>
  <si>
    <t>SOFTW-5</t>
  </si>
  <si>
    <t>LICENÇA AVIPLAN</t>
  </si>
  <si>
    <t>Cotação Transoft em 20/03/2023. Licença para 3 anos por usuário. Considerado dólar a R$5,00.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</si>
  <si>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</si>
  <si>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</si>
  <si>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</si>
  <si>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</si>
  <si>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</si>
  <si>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</si>
  <si>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</si>
  <si>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</si>
  <si>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</si>
  <si>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Garantias Contratuais</t>
  </si>
  <si>
    <t>0,10% do PV</t>
  </si>
  <si>
    <t>Subtotal 1</t>
  </si>
  <si>
    <t>Benefícios</t>
  </si>
  <si>
    <t>Lucro Operacional</t>
  </si>
  <si>
    <t>Subtotal 2</t>
  </si>
  <si>
    <t>Tributos</t>
  </si>
  <si>
    <t>PIS</t>
  </si>
  <si>
    <t>1,65% do PV</t>
  </si>
  <si>
    <t>COFINS</t>
  </si>
  <si>
    <t>7,60% do PV</t>
  </si>
  <si>
    <t>ISSQN*</t>
  </si>
  <si>
    <t>Subtotal 3</t>
  </si>
  <si>
    <t>Total - BDI (%)</t>
  </si>
  <si>
    <t>Fonte: FGV IBRE</t>
  </si>
  <si>
    <t>REQUISITOS E EXPERIÈNCIA DOS PROFISSIONAIS</t>
  </si>
  <si>
    <t>Mês/USUÁRIO</t>
  </si>
  <si>
    <t>Experiência em licenciamento ambiental no setor de infraestrutura</t>
  </si>
  <si>
    <t>Passagem aérea (ida e volta) - destino RJ</t>
  </si>
  <si>
    <t>Passagem aérea (ida e volta) - destino MT</t>
  </si>
  <si>
    <t>Prestação de serviços técnicos especializados no assessoramento em engenharia consultiva para apoio ao desenvolvimento e análise de Estudos de Viabilidade Técnica Econômica e Ambiental (EVTEA)</t>
  </si>
  <si>
    <t>SUROD 1 - Assessoramento em estruturação de negócios de concessões de infraestruturas rodoviárias</t>
  </si>
  <si>
    <t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com ênfase em projeções de tráfego, capacidade e nível de serviço.
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com ênfase nos estudos de engenharia e operação rodoviária.
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com ênfase em modelagem econômico-financeira e regulação dodoviária.</t>
  </si>
  <si>
    <t>SUFER 1 - Assessoramento em estruturação de negócios de concessões de infraestruturas ferroviária</t>
  </si>
  <si>
    <t>Assessoramento Técnico na Análise e Elaboração de Estudos Para Projetos Ferroviários</t>
  </si>
  <si>
    <t>Auxiliar a análise e elaboração de estudos técnicos referentes à estruturação de projetos ferroviários e de terminais de transbordo</t>
  </si>
  <si>
    <t>Suporte técnico na análise e elaboração dos estudos técnicos para a estruturação de projetos ferroviários e terminais de transbordo, contemplando estudos de mercado e demanda, de engenharia, operacional, meio ambiente e modelo econômico financeiro.</t>
  </si>
  <si>
    <t>Softwares requeridos para as atividades previstas na ação SUROD</t>
  </si>
  <si>
    <t>Softwares requeridos para as atividades previstas na ação SUFER</t>
  </si>
  <si>
    <t>Engenheiro Sênior com mais de 10 anos de experiência no setor ferroviário</t>
  </si>
  <si>
    <t xml:space="preserve">SUROD 1 </t>
  </si>
  <si>
    <t xml:space="preserve">SUFER 1 </t>
  </si>
  <si>
    <t xml:space="preserve">TOTAL </t>
  </si>
  <si>
    <t xml:space="preserve">SUBTOTAL SOFTWARE </t>
  </si>
  <si>
    <t xml:space="preserve">SUBTOTAL DIÁRIAS E PASSAGENS </t>
  </si>
  <si>
    <t xml:space="preserve">SUBTOTAL EQUIPE </t>
  </si>
  <si>
    <t>Experiência superior a 10 anos em infraestrutura de transportes.</t>
  </si>
  <si>
    <t>Economista / Contador Sênior</t>
  </si>
  <si>
    <t>Experiência superior a 10 anos em infraestrutura rodoviária. Conhecimento em execução de obras de infraestrutura e operação rodoviária</t>
  </si>
  <si>
    <t>Experiência superior a 8 anos em infraestrutura de transportes. Conhecimento em Software de Simulação de Rede.</t>
  </si>
  <si>
    <t xml:space="preserve">Experiência superior a 10 anos em infraestrutura rodoviária e dimensionamento de pavimentos. Conhecimento em HDM-4. </t>
  </si>
  <si>
    <t>Experiência superior a 5 anos em infraestrutura rodoviária e análise de projetos. Conhecimento em Autocad civil 3D e BIM</t>
  </si>
  <si>
    <t>Experiência superior a 5 anos em infraestrutura de transportes</t>
  </si>
  <si>
    <t xml:space="preserve">a)	Este produto por demanda tem opor  objetivo de prover àa Superintendência de Projetos de Rodovias o Aapoio na elaboração e avaliação análise e elaboração do desenvolvimento dos Eestudos de Viabilidade Técnica, Econômica e Ambiental – EVTEAs técnicos de tráfego, engenharia rodoviária e econômico-financeiros. referentes à estruturação de projetos de concessões rodoviáriaos, seja nos estudos de contribuindo para a condução dos serviços, atendendo às necessidades e dirimindo questões técnicas com a elaboração de estudos técnicos, pré- viabilidades, projetos e elaboração de pareceres técnicos, auxiliando ainda na solução de conflitos que possam surgir na condução dos empreendimentos. Estes estudos englobam, majoritariamente, as seguintes especificações:;
•	elaboração e avaliação do desenvolvimento dosapoio ndos estudos técnicos de tráfego;
•	apoio ndos estudos de engenharia rodoviária;
•	apoio nas estimativas de custos e orçamento;
•	apoio nos estudos geológicos e geotécnicos;
•	apoio na modelagem engenharia rodoviária e econômico-financeiraos;
•	Apoio na verificação da aderência dos estudos técnicos aos normativos, definições de política pública e definições regulatórias;
•	Apoio na elaboração de relatórios técnicos descritivos e memórias justificativas dos estudos em desenvolvimento;
	Planejamento, coordenação das atividades e das entregas dos produtos;
•	Desenvolvimento e controle de sistemas para gestão e fiscalização dos contratos de EVETEA para concessões rodoviárias.
 </t>
  </si>
  <si>
    <t>Manual INFRA AS</t>
  </si>
  <si>
    <t xml:space="preserve">COLABORADOR </t>
  </si>
  <si>
    <t xml:space="preserve">Conforme </t>
  </si>
  <si>
    <t>PROCESSO Nº 50050.002587/2023-79</t>
  </si>
  <si>
    <t>Contratação de empresa especializada na prestação continuada de serviços de agenciamento de viagens nacionais e internacionais por meio de voos comerciais, inclusive seguro-saúde, conforme condições, quantidades e estimativas estabelecidas no Termo de Referência.</t>
  </si>
  <si>
    <t>Conforme manual de concessão de diárias e passgens da VALEC- 1a Edição</t>
  </si>
  <si>
    <t>P8264</t>
  </si>
  <si>
    <t>Motorista de veículo leve - horista</t>
  </si>
  <si>
    <t>h</t>
  </si>
  <si>
    <t>DNIT 010/23</t>
  </si>
  <si>
    <t>0,85% sobre (PV - Lucro)</t>
  </si>
  <si>
    <t>5,00% do PV</t>
  </si>
  <si>
    <t>*Ofício-Circular nº 1705/2024 (SEI DNIT nº 17353464)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</si>
</sst>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,\ yyyy;@"/>
    <numFmt numFmtId="165" formatCode="#,##0.000_);\-#,##0.000_);&quot;&quot;"/>
  </numFmts>
  <fonts count="3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49998474074526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/>
      <name val="Arial"/>
      <family val="2"/>
    </font>
    <font>
      <sz val="11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0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376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</cellStyleXfs>
  <cellXfs count="26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vertical="center"/>
    </xf>
    <xf numFmtId="0" fontId="1" fillId="7" borderId="15" xfId="0" applyFont="1" applyFill="1" applyBorder="1" applyAlignment="1">
      <alignment horizontal="center" vertical="center"/>
    </xf>
    <xf numFmtId="0" fontId="13" fillId="0" borderId="0" xfId="2"/>
    <xf numFmtId="0" fontId="14" fillId="0" borderId="0" xfId="2" applyFont="1"/>
    <xf numFmtId="0" fontId="15" fillId="0" borderId="0" xfId="2" applyFont="1"/>
    <xf numFmtId="0" fontId="16" fillId="0" borderId="0" xfId="2" applyFont="1"/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right"/>
    </xf>
    <xf numFmtId="164" fontId="15" fillId="0" borderId="0" xfId="2" applyNumberFormat="1" applyFont="1" applyAlignment="1">
      <alignment horizontal="left"/>
    </xf>
    <xf numFmtId="10" fontId="14" fillId="0" borderId="12" xfId="2" applyNumberFormat="1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left"/>
    </xf>
    <xf numFmtId="0" fontId="19" fillId="0" borderId="0" xfId="5" applyFont="1" applyAlignment="1">
      <alignment horizontal="left" vertical="top" indent="1"/>
    </xf>
    <xf numFmtId="0" fontId="19" fillId="0" borderId="0" xfId="5" applyFont="1" applyAlignment="1">
      <alignment horizontal="left" indent="1"/>
    </xf>
    <xf numFmtId="0" fontId="19" fillId="0" borderId="0" xfId="5" applyFont="1" applyAlignment="1">
      <alignment horizontal="center" vertical="top"/>
    </xf>
    <xf numFmtId="165" fontId="19" fillId="0" borderId="0" xfId="5" applyNumberFormat="1" applyFont="1" applyAlignment="1">
      <alignment horizontal="right" vertical="top"/>
    </xf>
    <xf numFmtId="0" fontId="19" fillId="0" borderId="0" xfId="5" applyFont="1" applyAlignment="1">
      <alignment horizontal="left" wrapText="1" indent="1"/>
    </xf>
    <xf numFmtId="0" fontId="18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43" fontId="14" fillId="0" borderId="0" xfId="2" applyNumberFormat="1" applyFont="1"/>
    <xf numFmtId="0" fontId="1" fillId="0" borderId="1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/>
    </xf>
    <xf numFmtId="0" fontId="14" fillId="0" borderId="18" xfId="2" applyFont="1" applyBorder="1" applyAlignment="1">
      <alignment horizontal="left"/>
    </xf>
    <xf numFmtId="0" fontId="14" fillId="0" borderId="18" xfId="2" applyFont="1" applyBorder="1" applyAlignment="1">
      <alignment horizontal="center" vertical="center"/>
    </xf>
    <xf numFmtId="43" fontId="0" fillId="0" borderId="0" xfId="1" applyFont="1"/>
    <xf numFmtId="0" fontId="14" fillId="9" borderId="0" xfId="2" applyFont="1" applyFill="1" applyAlignment="1">
      <alignment horizontal="center" vertical="center"/>
    </xf>
    <xf numFmtId="0" fontId="14" fillId="9" borderId="0" xfId="2" applyFont="1" applyFill="1"/>
    <xf numFmtId="0" fontId="29" fillId="0" borderId="0" xfId="0" applyFont="1" applyAlignment="1">
      <alignment vertical="center" wrapText="1"/>
    </xf>
    <xf numFmtId="43" fontId="0" fillId="0" borderId="0" xfId="1" applyFont="1" applyBorder="1"/>
    <xf numFmtId="0" fontId="4" fillId="0" borderId="0" xfId="0" applyFont="1"/>
    <xf numFmtId="0" fontId="19" fillId="0" borderId="0" xfId="2" applyFont="1"/>
    <xf numFmtId="0" fontId="30" fillId="0" borderId="0" xfId="2" applyFont="1"/>
    <xf numFmtId="43" fontId="31" fillId="0" borderId="0" xfId="1" applyFont="1" applyFill="1"/>
    <xf numFmtId="43" fontId="31" fillId="0" borderId="0" xfId="1" applyFont="1"/>
    <xf numFmtId="17" fontId="13" fillId="0" borderId="21" xfId="2" applyNumberFormat="1" applyBorder="1" applyAlignment="1">
      <alignment horizontal="center"/>
    </xf>
    <xf numFmtId="0" fontId="13" fillId="0" borderId="22" xfId="2" applyBorder="1" applyAlignment="1">
      <alignment horizontal="center"/>
    </xf>
    <xf numFmtId="43" fontId="18" fillId="0" borderId="19" xfId="6" applyFont="1" applyBorder="1" applyAlignment="1">
      <alignment horizontal="center"/>
    </xf>
    <xf numFmtId="43" fontId="14" fillId="0" borderId="0" xfId="6" applyFont="1" applyBorder="1" applyAlignment="1"/>
    <xf numFmtId="43" fontId="18" fillId="0" borderId="0" xfId="6" applyFont="1" applyBorder="1" applyAlignment="1">
      <alignment horizontal="right"/>
    </xf>
    <xf numFmtId="2" fontId="18" fillId="0" borderId="1" xfId="7" applyNumberFormat="1" applyFont="1" applyBorder="1" applyAlignment="1">
      <alignment horizontal="center"/>
    </xf>
    <xf numFmtId="43" fontId="14" fillId="0" borderId="0" xfId="6" applyFont="1" applyBorder="1" applyAlignment="1">
      <alignment horizontal="right" vertical="top"/>
    </xf>
    <xf numFmtId="43" fontId="14" fillId="0" borderId="0" xfId="6" applyFont="1" applyFill="1" applyBorder="1" applyAlignment="1">
      <alignment horizontal="right"/>
    </xf>
    <xf numFmtId="43" fontId="14" fillId="6" borderId="0" xfId="6" applyFont="1" applyFill="1" applyBorder="1" applyAlignment="1">
      <alignment horizontal="right"/>
    </xf>
    <xf numFmtId="43" fontId="14" fillId="0" borderId="0" xfId="6" applyFont="1" applyBorder="1"/>
    <xf numFmtId="43" fontId="14" fillId="0" borderId="0" xfId="6" applyFont="1" applyBorder="1" applyAlignment="1">
      <alignment horizontal="right"/>
    </xf>
    <xf numFmtId="43" fontId="0" fillId="0" borderId="1" xfId="6" applyFont="1" applyFill="1" applyBorder="1" applyAlignment="1">
      <alignment horizontal="center" vertical="center"/>
    </xf>
    <xf numFmtId="43" fontId="14" fillId="0" borderId="18" xfId="6" applyFont="1" applyFill="1" applyBorder="1" applyAlignment="1">
      <alignment horizontal="right"/>
    </xf>
    <xf numFmtId="43" fontId="0" fillId="6" borderId="1" xfId="1" applyFont="1" applyFill="1" applyBorder="1" applyAlignment="1">
      <alignment vertical="center"/>
    </xf>
    <xf numFmtId="0" fontId="5" fillId="12" borderId="29" xfId="0" applyFont="1" applyFill="1" applyBorder="1" applyAlignment="1">
      <alignment horizontal="left" vertical="center" wrapText="1"/>
    </xf>
    <xf numFmtId="43" fontId="4" fillId="12" borderId="29" xfId="1" applyFont="1" applyFill="1" applyBorder="1" applyAlignment="1">
      <alignment vertical="center"/>
    </xf>
    <xf numFmtId="43" fontId="4" fillId="12" borderId="22" xfId="1" applyFont="1" applyFill="1" applyBorder="1" applyAlignment="1">
      <alignment vertical="center"/>
    </xf>
    <xf numFmtId="0" fontId="10" fillId="11" borderId="19" xfId="0" applyFont="1" applyFill="1" applyBorder="1" applyAlignment="1">
      <alignment horizontal="center" vertical="center"/>
    </xf>
    <xf numFmtId="43" fontId="28" fillId="11" borderId="1" xfId="1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43" fontId="0" fillId="6" borderId="1" xfId="1" applyFont="1" applyFill="1" applyBorder="1"/>
    <xf numFmtId="0" fontId="4" fillId="12" borderId="29" xfId="0" applyFont="1" applyFill="1" applyBorder="1" applyAlignment="1">
      <alignment horizontal="center" vertical="center"/>
    </xf>
    <xf numFmtId="43" fontId="0" fillId="12" borderId="29" xfId="1" applyFont="1" applyFill="1" applyBorder="1"/>
    <xf numFmtId="0" fontId="0" fillId="6" borderId="1" xfId="0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vertical="center" wrapText="1"/>
    </xf>
    <xf numFmtId="43" fontId="10" fillId="6" borderId="1" xfId="1" applyFont="1" applyFill="1" applyBorder="1" applyAlignment="1">
      <alignment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33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33" fillId="6" borderId="1" xfId="2" applyFont="1" applyFill="1" applyBorder="1"/>
    <xf numFmtId="0" fontId="32" fillId="11" borderId="1" xfId="0" applyFont="1" applyFill="1" applyBorder="1" applyAlignment="1">
      <alignment horizontal="center" vertical="center" wrapText="1"/>
    </xf>
    <xf numFmtId="43" fontId="32" fillId="11" borderId="1" xfId="1" applyFont="1" applyFill="1" applyBorder="1" applyAlignment="1">
      <alignment horizontal="center" vertical="center" wrapText="1"/>
    </xf>
    <xf numFmtId="0" fontId="0" fillId="12" borderId="21" xfId="0" applyFill="1" applyBorder="1" applyAlignment="1">
      <alignment vertical="center" wrapText="1"/>
    </xf>
    <xf numFmtId="0" fontId="0" fillId="12" borderId="29" xfId="0" applyFill="1" applyBorder="1" applyAlignment="1">
      <alignment vertical="center"/>
    </xf>
    <xf numFmtId="0" fontId="0" fillId="12" borderId="29" xfId="0" applyFill="1" applyBorder="1" applyAlignment="1">
      <alignment horizontal="left" vertical="center" wrapText="1"/>
    </xf>
    <xf numFmtId="0" fontId="5" fillId="12" borderId="29" xfId="0" applyFont="1" applyFill="1" applyBorder="1" applyAlignment="1">
      <alignment horizontal="center" vertical="center" wrapText="1"/>
    </xf>
    <xf numFmtId="0" fontId="33" fillId="12" borderId="29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 wrapText="1"/>
    </xf>
    <xf numFmtId="0" fontId="0" fillId="12" borderId="21" xfId="0" applyFill="1" applyBorder="1"/>
    <xf numFmtId="0" fontId="0" fillId="12" borderId="29" xfId="0" applyFill="1" applyBorder="1"/>
    <xf numFmtId="0" fontId="0" fillId="12" borderId="29" xfId="0" applyFill="1" applyBorder="1" applyAlignment="1">
      <alignment horizontal="center"/>
    </xf>
    <xf numFmtId="0" fontId="10" fillId="11" borderId="31" xfId="0" applyFont="1" applyFill="1" applyBorder="1" applyAlignment="1">
      <alignment horizontal="center" vertical="center"/>
    </xf>
    <xf numFmtId="0" fontId="33" fillId="6" borderId="21" xfId="2" applyFont="1" applyFill="1" applyBorder="1"/>
    <xf numFmtId="0" fontId="33" fillId="6" borderId="22" xfId="2" applyFont="1" applyFill="1" applyBorder="1"/>
    <xf numFmtId="0" fontId="0" fillId="0" borderId="0" xfId="0" applyAlignment="1">
      <alignment wrapText="1"/>
    </xf>
    <xf numFmtId="0" fontId="33" fillId="0" borderId="0" xfId="0" applyFont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0" fillId="6" borderId="21" xfId="0" applyFill="1" applyBorder="1"/>
    <xf numFmtId="0" fontId="0" fillId="6" borderId="22" xfId="0" applyFill="1" applyBorder="1"/>
    <xf numFmtId="0" fontId="0" fillId="6" borderId="0" xfId="0" applyFill="1"/>
    <xf numFmtId="0" fontId="33" fillId="6" borderId="0" xfId="0" applyFont="1" applyFill="1" applyAlignment="1">
      <alignment vertical="center" wrapText="1"/>
    </xf>
    <xf numFmtId="0" fontId="0" fillId="6" borderId="21" xfId="0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center"/>
    </xf>
    <xf numFmtId="43" fontId="4" fillId="12" borderId="22" xfId="0" applyNumberFormat="1" applyFont="1" applyFill="1" applyBorder="1" applyAlignment="1">
      <alignment vertical="center"/>
    </xf>
    <xf numFmtId="0" fontId="35" fillId="11" borderId="31" xfId="0" applyFont="1" applyFill="1" applyBorder="1" applyAlignment="1">
      <alignment horizontal="center" vertical="center"/>
    </xf>
    <xf numFmtId="0" fontId="35" fillId="11" borderId="18" xfId="0" applyFont="1" applyFill="1" applyBorder="1" applyAlignment="1">
      <alignment horizontal="center" vertical="center"/>
    </xf>
    <xf numFmtId="0" fontId="35" fillId="11" borderId="18" xfId="0" applyFont="1" applyFill="1" applyBorder="1" applyAlignment="1">
      <alignment horizontal="center" vertical="center" wrapText="1"/>
    </xf>
    <xf numFmtId="0" fontId="35" fillId="11" borderId="20" xfId="0" applyFont="1" applyFill="1" applyBorder="1" applyAlignment="1">
      <alignment horizontal="center" vertical="center"/>
    </xf>
    <xf numFmtId="0" fontId="35" fillId="11" borderId="19" xfId="0" applyFont="1" applyFill="1" applyBorder="1" applyAlignment="1">
      <alignment horizontal="center" vertical="center"/>
    </xf>
    <xf numFmtId="0" fontId="0" fillId="11" borderId="21" xfId="0" applyFill="1" applyBorder="1" applyAlignment="1">
      <alignment vertical="center" wrapText="1"/>
    </xf>
    <xf numFmtId="0" fontId="5" fillId="11" borderId="29" xfId="0" applyFont="1" applyFill="1" applyBorder="1" applyAlignment="1">
      <alignment horizontal="left" vertical="center" wrapText="1"/>
    </xf>
    <xf numFmtId="0" fontId="0" fillId="11" borderId="29" xfId="0" applyFill="1" applyBorder="1" applyAlignment="1">
      <alignment vertical="center"/>
    </xf>
    <xf numFmtId="0" fontId="0" fillId="11" borderId="29" xfId="0" applyFill="1" applyBorder="1" applyAlignment="1">
      <alignment horizontal="left" vertical="center" wrapText="1"/>
    </xf>
    <xf numFmtId="0" fontId="5" fillId="11" borderId="29" xfId="0" applyFont="1" applyFill="1" applyBorder="1" applyAlignment="1">
      <alignment horizontal="center" vertical="center" wrapText="1"/>
    </xf>
    <xf numFmtId="0" fontId="33" fillId="11" borderId="29" xfId="0" applyFont="1" applyFill="1" applyBorder="1" applyAlignment="1">
      <alignment horizontal="center" vertical="center" wrapText="1"/>
    </xf>
    <xf numFmtId="43" fontId="4" fillId="11" borderId="29" xfId="1" applyFont="1" applyFill="1" applyBorder="1" applyAlignment="1">
      <alignment vertical="center"/>
    </xf>
    <xf numFmtId="43" fontId="4" fillId="11" borderId="22" xfId="1" applyFont="1" applyFill="1" applyBorder="1" applyAlignment="1">
      <alignment vertical="center"/>
    </xf>
    <xf numFmtId="0" fontId="5" fillId="6" borderId="0" xfId="0" applyFont="1" applyFill="1" applyAlignment="1">
      <alignment horizontal="left" vertical="center" wrapText="1"/>
    </xf>
    <xf numFmtId="0" fontId="5" fillId="6" borderId="0" xfId="0" applyFont="1" applyFill="1" applyAlignment="1">
      <alignment vertical="center" wrapText="1"/>
    </xf>
    <xf numFmtId="4" fontId="37" fillId="0" borderId="0" xfId="0" applyNumberFormat="1" applyFont="1" applyAlignment="1">
      <alignment horizontal="right" vertical="center" wrapText="1"/>
    </xf>
    <xf numFmtId="4" fontId="36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4" fontId="14" fillId="0" borderId="0" xfId="0" applyNumberFormat="1" applyFont="1" applyAlignment="1">
      <alignment horizontal="right" vertical="center" wrapText="1"/>
    </xf>
    <xf numFmtId="0" fontId="26" fillId="6" borderId="0" xfId="2" applyFont="1" applyFill="1"/>
    <xf numFmtId="0" fontId="26" fillId="6" borderId="0" xfId="2" applyFont="1" applyFill="1" applyAlignment="1">
      <alignment vertical="top"/>
    </xf>
    <xf numFmtId="0" fontId="13" fillId="6" borderId="0" xfId="2" applyFill="1"/>
    <xf numFmtId="0" fontId="21" fillId="6" borderId="24" xfId="2" applyFont="1" applyFill="1" applyBorder="1" applyAlignment="1">
      <alignment horizontal="centerContinuous" vertical="top"/>
    </xf>
    <xf numFmtId="0" fontId="21" fillId="6" borderId="25" xfId="2" applyFont="1" applyFill="1" applyBorder="1" applyAlignment="1">
      <alignment horizontal="center" vertical="top"/>
    </xf>
    <xf numFmtId="0" fontId="13" fillId="6" borderId="0" xfId="2" applyFill="1" applyAlignment="1">
      <alignment horizontal="left" vertical="top"/>
    </xf>
    <xf numFmtId="0" fontId="22" fillId="6" borderId="26" xfId="2" applyFont="1" applyFill="1" applyBorder="1" applyAlignment="1">
      <alignment horizontal="center"/>
    </xf>
    <xf numFmtId="0" fontId="22" fillId="6" borderId="27" xfId="2" applyFont="1" applyFill="1" applyBorder="1" applyAlignment="1">
      <alignment horizontal="center" vertical="top"/>
    </xf>
    <xf numFmtId="2" fontId="23" fillId="6" borderId="27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 vertical="top"/>
    </xf>
    <xf numFmtId="2" fontId="23" fillId="6" borderId="28" xfId="2" applyNumberFormat="1" applyFont="1" applyFill="1" applyBorder="1" applyAlignment="1">
      <alignment horizontal="center" vertical="top" shrinkToFit="1"/>
    </xf>
    <xf numFmtId="0" fontId="21" fillId="6" borderId="23" xfId="2" applyFont="1" applyFill="1" applyBorder="1" applyAlignment="1">
      <alignment horizontal="right" vertical="top"/>
    </xf>
    <xf numFmtId="2" fontId="24" fillId="6" borderId="25" xfId="2" applyNumberFormat="1" applyFont="1" applyFill="1" applyBorder="1" applyAlignment="1">
      <alignment horizontal="center" vertical="top" shrinkToFit="1"/>
    </xf>
    <xf numFmtId="0" fontId="22" fillId="6" borderId="25" xfId="2" applyFont="1" applyFill="1" applyBorder="1" applyAlignment="1">
      <alignment horizontal="center" vertical="top"/>
    </xf>
    <xf numFmtId="2" fontId="23" fillId="6" borderId="25" xfId="2" applyNumberFormat="1" applyFont="1" applyFill="1" applyBorder="1" applyAlignment="1">
      <alignment horizontal="center" vertical="top" shrinkToFit="1"/>
    </xf>
    <xf numFmtId="0" fontId="22" fillId="6" borderId="26" xfId="2" applyFont="1" applyFill="1" applyBorder="1" applyAlignment="1">
      <alignment horizontal="center" vertical="top"/>
    </xf>
    <xf numFmtId="2" fontId="23" fillId="6" borderId="26" xfId="2" applyNumberFormat="1" applyFont="1" applyFill="1" applyBorder="1" applyAlignment="1">
      <alignment horizontal="center" vertical="top" shrinkToFit="1"/>
    </xf>
    <xf numFmtId="0" fontId="20" fillId="10" borderId="33" xfId="2" applyFont="1" applyFill="1" applyBorder="1" applyAlignment="1">
      <alignment vertical="top"/>
    </xf>
    <xf numFmtId="0" fontId="21" fillId="10" borderId="33" xfId="2" applyFont="1" applyFill="1" applyBorder="1" applyAlignment="1">
      <alignment vertical="top"/>
    </xf>
    <xf numFmtId="0" fontId="21" fillId="6" borderId="34" xfId="2" applyFont="1" applyFill="1" applyBorder="1" applyAlignment="1">
      <alignment horizontal="centerContinuous" vertical="top"/>
    </xf>
    <xf numFmtId="0" fontId="21" fillId="6" borderId="35" xfId="2" applyFont="1" applyFill="1" applyBorder="1" applyAlignment="1">
      <alignment horizontal="center" vertical="top"/>
    </xf>
    <xf numFmtId="0" fontId="21" fillId="6" borderId="32" xfId="2" applyFont="1" applyFill="1" applyBorder="1" applyAlignment="1">
      <alignment horizontal="center" vertical="top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center" vertical="center"/>
    </xf>
    <xf numFmtId="43" fontId="0" fillId="6" borderId="0" xfId="1" applyFont="1" applyFill="1"/>
    <xf numFmtId="0" fontId="0" fillId="6" borderId="0" xfId="0" applyFill="1" applyAlignment="1">
      <alignment wrapText="1"/>
    </xf>
    <xf numFmtId="43" fontId="0" fillId="6" borderId="0" xfId="0" applyNumberFormat="1" applyFill="1"/>
    <xf numFmtId="43" fontId="4" fillId="6" borderId="0" xfId="0" applyNumberFormat="1" applyFont="1" applyFill="1"/>
    <xf numFmtId="4" fontId="35" fillId="6" borderId="0" xfId="0" applyNumberFormat="1" applyFont="1" applyFill="1"/>
    <xf numFmtId="0" fontId="4" fillId="6" borderId="0" xfId="0" applyFont="1" applyFill="1"/>
    <xf numFmtId="0" fontId="21" fillId="0" borderId="23" xfId="2" applyFont="1" applyBorder="1" applyAlignment="1">
      <alignment horizontal="centerContinuous" vertical="top"/>
    </xf>
    <xf numFmtId="0" fontId="22" fillId="6" borderId="36" xfId="2" applyFont="1" applyFill="1" applyBorder="1" applyAlignment="1">
      <alignment horizontal="left"/>
    </xf>
    <xf numFmtId="0" fontId="22" fillId="6" borderId="37" xfId="2" applyFont="1" applyFill="1" applyBorder="1" applyAlignment="1">
      <alignment horizontal="left" vertical="top"/>
    </xf>
    <xf numFmtId="0" fontId="22" fillId="6" borderId="38" xfId="2" applyFont="1" applyFill="1" applyBorder="1" applyAlignment="1">
      <alignment horizontal="left" vertical="top"/>
    </xf>
    <xf numFmtId="0" fontId="21" fillId="6" borderId="23" xfId="2" applyFont="1" applyFill="1" applyBorder="1" applyAlignment="1">
      <alignment horizontal="centerContinuous" vertical="top"/>
    </xf>
    <xf numFmtId="0" fontId="22" fillId="6" borderId="24" xfId="2" applyFont="1" applyFill="1" applyBorder="1" applyAlignment="1">
      <alignment horizontal="left" vertical="top"/>
    </xf>
    <xf numFmtId="0" fontId="22" fillId="6" borderId="36" xfId="2" applyFont="1" applyFill="1" applyBorder="1" applyAlignment="1">
      <alignment horizontal="left" vertical="top"/>
    </xf>
    <xf numFmtId="0" fontId="20" fillId="10" borderId="23" xfId="2" applyFont="1" applyFill="1" applyBorder="1" applyAlignment="1">
      <alignment vertical="top"/>
    </xf>
    <xf numFmtId="2" fontId="23" fillId="6" borderId="39" xfId="2" applyNumberFormat="1" applyFont="1" applyFill="1" applyBorder="1" applyAlignment="1">
      <alignment horizontal="center" vertical="top" shrinkToFit="1"/>
    </xf>
    <xf numFmtId="2" fontId="23" fillId="6" borderId="40" xfId="2" applyNumberFormat="1" applyFont="1" applyFill="1" applyBorder="1" applyAlignment="1">
      <alignment horizontal="center" vertical="top" shrinkToFit="1"/>
    </xf>
    <xf numFmtId="2" fontId="23" fillId="6" borderId="41" xfId="2" applyNumberFormat="1" applyFont="1" applyFill="1" applyBorder="1" applyAlignment="1">
      <alignment horizontal="center" vertical="top" shrinkToFit="1"/>
    </xf>
    <xf numFmtId="2" fontId="24" fillId="6" borderId="42" xfId="2" applyNumberFormat="1" applyFont="1" applyFill="1" applyBorder="1" applyAlignment="1">
      <alignment horizontal="center" vertical="top" shrinkToFit="1"/>
    </xf>
    <xf numFmtId="0" fontId="21" fillId="6" borderId="42" xfId="2" applyFont="1" applyFill="1" applyBorder="1" applyAlignment="1">
      <alignment horizontal="center" vertical="top"/>
    </xf>
    <xf numFmtId="2" fontId="23" fillId="6" borderId="42" xfId="2" applyNumberFormat="1" applyFont="1" applyFill="1" applyBorder="1" applyAlignment="1">
      <alignment horizontal="center" vertical="top" shrinkToFit="1"/>
    </xf>
    <xf numFmtId="0" fontId="21" fillId="10" borderId="24" xfId="2" applyFont="1" applyFill="1" applyBorder="1" applyAlignment="1">
      <alignment vertical="top"/>
    </xf>
    <xf numFmtId="2" fontId="25" fillId="10" borderId="25" xfId="2" applyNumberFormat="1" applyFont="1" applyFill="1" applyBorder="1" applyAlignment="1">
      <alignment horizontal="center" vertical="top" shrinkToFit="1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12" borderId="29" xfId="0" applyFont="1" applyFill="1" applyBorder="1" applyAlignment="1">
      <alignment horizontal="right" vertical="center"/>
    </xf>
    <xf numFmtId="0" fontId="35" fillId="11" borderId="21" xfId="0" applyFont="1" applyFill="1" applyBorder="1" applyAlignment="1">
      <alignment horizontal="center" vertical="center"/>
    </xf>
    <xf numFmtId="0" fontId="35" fillId="11" borderId="29" xfId="0" applyFont="1" applyFill="1" applyBorder="1" applyAlignment="1">
      <alignment horizontal="center" vertical="center"/>
    </xf>
    <xf numFmtId="0" fontId="35" fillId="11" borderId="2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27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/>
    <xf numFmtId="0" fontId="4" fillId="11" borderId="29" xfId="0" applyFont="1" applyFill="1" applyBorder="1" applyAlignment="1">
      <alignment horizontal="right" vertical="center" wrapText="1"/>
    </xf>
    <xf numFmtId="0" fontId="0" fillId="6" borderId="19" xfId="0" applyFill="1" applyBorder="1" applyAlignment="1">
      <alignment vertical="center" wrapText="1"/>
    </xf>
    <xf numFmtId="0" fontId="0" fillId="6" borderId="30" xfId="0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34" fillId="6" borderId="1" xfId="0" applyFont="1" applyFill="1" applyBorder="1" applyAlignment="1">
      <alignment horizontal="center" vertical="center"/>
    </xf>
    <xf numFmtId="0" fontId="33" fillId="6" borderId="19" xfId="0" applyFont="1" applyFill="1" applyBorder="1" applyAlignment="1">
      <alignment horizontal="left" vertical="top" wrapText="1"/>
    </xf>
    <xf numFmtId="0" fontId="33" fillId="6" borderId="30" xfId="0" applyFont="1" applyFill="1" applyBorder="1" applyAlignment="1">
      <alignment horizontal="left" vertical="top" wrapText="1"/>
    </xf>
    <xf numFmtId="0" fontId="33" fillId="6" borderId="12" xfId="0" applyFont="1" applyFill="1" applyBorder="1" applyAlignment="1">
      <alignment horizontal="left" vertical="top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33" fillId="6" borderId="19" xfId="0" applyFont="1" applyFill="1" applyBorder="1" applyAlignment="1">
      <alignment horizontal="left" vertical="center" wrapText="1"/>
    </xf>
    <xf numFmtId="0" fontId="33" fillId="6" borderId="30" xfId="0" applyFont="1" applyFill="1" applyBorder="1" applyAlignment="1">
      <alignment horizontal="left" vertical="center" wrapText="1"/>
    </xf>
    <xf numFmtId="0" fontId="33" fillId="6" borderId="12" xfId="0" applyFont="1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30" xfId="0" applyFont="1" applyFill="1" applyBorder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 wrapText="1"/>
    </xf>
    <xf numFmtId="0" fontId="13" fillId="6" borderId="0" xfId="2" applyFill="1" applyAlignment="1">
      <alignment horizontal="left" vertical="top" wrapText="1"/>
    </xf>
  </cellXfs>
  <cellStyles count="10">
    <cellStyle name="Normal" xfId="0" builtinId="0"/>
    <cellStyle name="Normal 2" xfId="2" xr:uid="{9218941D-87C2-4366-BD4B-3B7416950EB8}"/>
    <cellStyle name="Normal 238" xfId="8" xr:uid="{EACFEA38-ABB3-4A3E-9DC3-50AA2E898CD2}"/>
    <cellStyle name="Normal 4 2" xfId="5" xr:uid="{8C92A67B-3637-47E1-9739-CDA658AD9B1A}"/>
    <cellStyle name="Porcentagem 17" xfId="9" xr:uid="{2D5861EF-80E3-4FC9-A2D7-E8E70C379320}"/>
    <cellStyle name="Porcentagem 2" xfId="4" xr:uid="{C7C900D2-D7E9-41AB-9ED5-B6E6924CE58D}"/>
    <cellStyle name="Porcentagem 2 2" xfId="7" xr:uid="{1E07A2B4-8E92-42EF-A073-464C5B9C7A33}"/>
    <cellStyle name="Vírgula" xfId="1" builtinId="3"/>
    <cellStyle name="Vírgula 3" xfId="3" xr:uid="{BBBEF57D-A0AC-4379-B247-BBBE565AD664}"/>
    <cellStyle name="Vírgula 3 2" xfId="6" xr:uid="{61832C84-9CE8-4F83-8D1F-5F7E18B267D9}"/>
  </cellStyles>
  <dxfs count="0"/>
  <tableStyles count="0" defaultTableStyle="TableStyleMedium2" defaultPivotStyle="PivotStyleLight16"/>
  <colors>
    <mruColors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</xdr:row>
      <xdr:rowOff>171450</xdr:rowOff>
    </xdr:from>
    <xdr:to>
      <xdr:col>10</xdr:col>
      <xdr:colOff>448570</xdr:colOff>
      <xdr:row>29</xdr:row>
      <xdr:rowOff>38799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CDBA48-45FD-43FF-8A95-A5DB953E3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552450"/>
          <a:ext cx="6411220" cy="50108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57150</xdr:rowOff>
    </xdr:from>
    <xdr:to>
      <xdr:col>11</xdr:col>
      <xdr:colOff>374669</xdr:colOff>
      <xdr:row>55</xdr:row>
      <xdr:rowOff>181585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1BFA515-018F-4C1F-807F-3D858DBBA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724650"/>
          <a:ext cx="7080269" cy="3934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A4F1-88BB-4864-B19D-F95AC5112C31}">
  <dimension ref="A1:G13"/>
  <sheetViews>
    <sheetView workbookViewId="0">
      <selection sqref="A1:A2"/>
    </sheetView>
  </sheetViews>
  <sheetFormatPr defaultRowHeight="14.4" x14ac:dyDescent="0.3"/>
  <cols>
    <col min="1" max="1" width="45.21875" customWidth="1"/>
    <col min="2" max="2" width="33.21875" customWidth="1"/>
    <col min="3" max="7" width="26.5546875" customWidth="1"/>
  </cols>
  <sheetData>
    <row r="1" spans="1:7" x14ac:dyDescent="0.3">
      <c r="A1" s="233" t="s">
        <v>0</v>
      </c>
      <c r="B1" s="1"/>
      <c r="C1" s="233" t="s">
        <v>1</v>
      </c>
      <c r="D1" s="233"/>
      <c r="E1" s="233" t="s">
        <v>2</v>
      </c>
      <c r="F1" s="233"/>
      <c r="G1" s="233"/>
    </row>
    <row r="2" spans="1:7" ht="28.8" x14ac:dyDescent="0.3">
      <c r="A2" s="233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 x14ac:dyDescent="0.3">
      <c r="A3" s="3" t="s">
        <v>9</v>
      </c>
      <c r="B3" s="8"/>
      <c r="C3" s="4">
        <v>1</v>
      </c>
      <c r="D3" s="4">
        <v>1</v>
      </c>
      <c r="F3" s="3"/>
      <c r="G3" s="3">
        <v>2</v>
      </c>
    </row>
    <row r="4" spans="1:7" x14ac:dyDescent="0.3">
      <c r="A4" s="5" t="s">
        <v>10</v>
      </c>
      <c r="B4" s="8"/>
      <c r="C4" s="4"/>
      <c r="D4" s="4">
        <v>1</v>
      </c>
      <c r="E4" s="3">
        <v>2</v>
      </c>
      <c r="F4" s="3"/>
      <c r="G4" s="3"/>
    </row>
    <row r="5" spans="1:7" x14ac:dyDescent="0.3">
      <c r="A5" s="5" t="s">
        <v>11</v>
      </c>
      <c r="B5" s="8"/>
      <c r="C5" s="4"/>
      <c r="D5" s="4"/>
      <c r="E5" s="3">
        <v>1</v>
      </c>
      <c r="F5" s="3"/>
      <c r="G5" s="3"/>
    </row>
    <row r="6" spans="1:7" x14ac:dyDescent="0.3">
      <c r="A6" s="5" t="s">
        <v>12</v>
      </c>
      <c r="B6" s="8"/>
      <c r="C6" s="4"/>
      <c r="D6" s="4">
        <v>1</v>
      </c>
      <c r="E6" s="3"/>
      <c r="F6" s="3"/>
      <c r="G6" s="3">
        <v>1</v>
      </c>
    </row>
    <row r="7" spans="1:7" x14ac:dyDescent="0.3">
      <c r="A7" s="3" t="s">
        <v>13</v>
      </c>
      <c r="B7" s="8"/>
      <c r="C7" s="4"/>
      <c r="D7" s="4"/>
      <c r="E7" s="3"/>
      <c r="F7" s="3">
        <v>1</v>
      </c>
      <c r="G7" s="3"/>
    </row>
    <row r="8" spans="1:7" x14ac:dyDescent="0.3">
      <c r="A8" s="3" t="s">
        <v>14</v>
      </c>
      <c r="B8" s="8"/>
      <c r="C8" s="4"/>
      <c r="D8" s="4"/>
      <c r="E8" s="3">
        <v>1</v>
      </c>
      <c r="F8" s="3"/>
      <c r="G8" s="3"/>
    </row>
    <row r="9" spans="1:7" x14ac:dyDescent="0.3">
      <c r="A9" s="3" t="s">
        <v>15</v>
      </c>
      <c r="B9" s="8"/>
      <c r="C9" s="4"/>
      <c r="D9" s="4">
        <v>1</v>
      </c>
      <c r="E9" s="3">
        <v>1</v>
      </c>
      <c r="F9" s="3"/>
      <c r="G9" s="3">
        <v>1</v>
      </c>
    </row>
    <row r="10" spans="1:7" x14ac:dyDescent="0.3">
      <c r="A10" s="3" t="s">
        <v>16</v>
      </c>
      <c r="B10" s="8"/>
      <c r="C10" s="4"/>
      <c r="D10" s="4"/>
      <c r="E10" s="3">
        <v>1</v>
      </c>
      <c r="F10" s="3"/>
      <c r="G10" s="3">
        <v>1</v>
      </c>
    </row>
    <row r="11" spans="1:7" x14ac:dyDescent="0.3">
      <c r="A11" s="3" t="s">
        <v>17</v>
      </c>
      <c r="B11" s="4">
        <v>1</v>
      </c>
      <c r="C11" s="4"/>
      <c r="D11" s="4"/>
      <c r="E11" s="3"/>
      <c r="F11" s="3"/>
      <c r="G11" s="3"/>
    </row>
    <row r="12" spans="1:7" x14ac:dyDescent="0.3">
      <c r="A12" s="6" t="s">
        <v>18</v>
      </c>
      <c r="B12" s="232">
        <f>SUM(B3:D11)</f>
        <v>6</v>
      </c>
      <c r="C12" s="232"/>
      <c r="D12" s="232"/>
      <c r="E12" s="232">
        <f>SUM(E3:G11)</f>
        <v>12</v>
      </c>
      <c r="F12" s="232"/>
      <c r="G12" s="232"/>
    </row>
    <row r="13" spans="1:7" x14ac:dyDescent="0.3">
      <c r="A13" s="6" t="s">
        <v>19</v>
      </c>
      <c r="B13" s="232">
        <f>B12+E12</f>
        <v>18</v>
      </c>
      <c r="C13" s="232"/>
      <c r="D13" s="232"/>
      <c r="E13" s="232"/>
      <c r="F13" s="232"/>
      <c r="G13" s="232"/>
    </row>
  </sheetData>
  <mergeCells count="6">
    <mergeCell ref="B13:G13"/>
    <mergeCell ref="A1:A2"/>
    <mergeCell ref="C1:D1"/>
    <mergeCell ref="E1:G1"/>
    <mergeCell ref="E12:G12"/>
    <mergeCell ref="B12:D12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C6435-071E-4362-816F-EF4156E368B6}">
  <dimension ref="A1:A32"/>
  <sheetViews>
    <sheetView topLeftCell="A46" workbookViewId="0">
      <selection activeCell="M24" sqref="M24"/>
    </sheetView>
  </sheetViews>
  <sheetFormatPr defaultRowHeight="14.4" x14ac:dyDescent="0.3"/>
  <sheetData>
    <row r="1" spans="1:1" x14ac:dyDescent="0.3">
      <c r="A1" t="s">
        <v>567</v>
      </c>
    </row>
    <row r="2" spans="1:1" x14ac:dyDescent="0.3">
      <c r="A2" t="s">
        <v>568</v>
      </c>
    </row>
    <row r="3" spans="1:1" x14ac:dyDescent="0.3">
      <c r="A3" t="s">
        <v>569</v>
      </c>
    </row>
    <row r="32" spans="1:1" x14ac:dyDescent="0.3">
      <c r="A32" t="s">
        <v>570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6E14A-62AB-41D3-A04A-A8CDD84B88FC}">
  <sheetPr>
    <tabColor theme="7" tint="0.79998168889431442"/>
  </sheetPr>
  <dimension ref="B1:H15"/>
  <sheetViews>
    <sheetView workbookViewId="0"/>
  </sheetViews>
  <sheetFormatPr defaultRowHeight="14.4" x14ac:dyDescent="0.3"/>
  <cols>
    <col min="2" max="2" width="69.44140625" style="10" bestFit="1" customWidth="1"/>
    <col min="3" max="3" width="52.21875" style="9" bestFit="1" customWidth="1"/>
    <col min="4" max="4" width="62.44140625" bestFit="1" customWidth="1"/>
    <col min="5" max="5" width="111.21875" customWidth="1"/>
    <col min="6" max="6" width="43.77734375" customWidth="1"/>
    <col min="7" max="7" width="20.21875" bestFit="1" customWidth="1"/>
  </cols>
  <sheetData>
    <row r="1" spans="2:8" ht="28.8" x14ac:dyDescent="0.3">
      <c r="B1" s="15" t="s">
        <v>20</v>
      </c>
      <c r="C1" s="16" t="s">
        <v>21</v>
      </c>
      <c r="D1" s="16" t="s">
        <v>22</v>
      </c>
      <c r="E1" s="16" t="s">
        <v>23</v>
      </c>
      <c r="F1" s="16" t="s">
        <v>24</v>
      </c>
      <c r="G1" s="17" t="s">
        <v>25</v>
      </c>
    </row>
    <row r="2" spans="2:8" ht="129.75" customHeight="1" x14ac:dyDescent="0.3">
      <c r="B2" s="18" t="s">
        <v>26</v>
      </c>
      <c r="C2" s="11" t="s">
        <v>4</v>
      </c>
      <c r="D2" s="7" t="s">
        <v>27</v>
      </c>
      <c r="E2" s="7" t="s">
        <v>28</v>
      </c>
      <c r="F2" s="14" t="s">
        <v>9</v>
      </c>
      <c r="G2" s="19">
        <v>1920</v>
      </c>
      <c r="H2">
        <v>1</v>
      </c>
    </row>
    <row r="3" spans="2:8" ht="143.25" customHeight="1" x14ac:dyDescent="0.3">
      <c r="B3" s="18" t="s">
        <v>26</v>
      </c>
      <c r="C3" s="11" t="s">
        <v>5</v>
      </c>
      <c r="D3" s="7" t="s">
        <v>29</v>
      </c>
      <c r="E3" s="7" t="s">
        <v>30</v>
      </c>
      <c r="F3" s="14" t="s">
        <v>9</v>
      </c>
      <c r="G3" s="19">
        <v>1920</v>
      </c>
      <c r="H3">
        <v>1</v>
      </c>
    </row>
    <row r="4" spans="2:8" ht="169.5" customHeight="1" x14ac:dyDescent="0.3">
      <c r="B4" s="18" t="s">
        <v>26</v>
      </c>
      <c r="C4" s="11" t="s">
        <v>8</v>
      </c>
      <c r="D4" s="7" t="s">
        <v>31</v>
      </c>
      <c r="E4" s="7" t="s">
        <v>32</v>
      </c>
      <c r="F4" s="14" t="s">
        <v>9</v>
      </c>
      <c r="G4" s="19">
        <v>1920</v>
      </c>
      <c r="H4">
        <v>1</v>
      </c>
    </row>
    <row r="5" spans="2:8" ht="150" customHeight="1" x14ac:dyDescent="0.3">
      <c r="B5" s="18" t="s">
        <v>26</v>
      </c>
      <c r="C5" s="12" t="s">
        <v>5</v>
      </c>
      <c r="D5" s="7" t="s">
        <v>29</v>
      </c>
      <c r="E5" s="7" t="s">
        <v>33</v>
      </c>
      <c r="F5" s="11" t="s">
        <v>10</v>
      </c>
      <c r="G5" s="19">
        <v>1920</v>
      </c>
    </row>
    <row r="6" spans="2:8" ht="132.75" customHeight="1" x14ac:dyDescent="0.3">
      <c r="B6" s="18" t="s">
        <v>26</v>
      </c>
      <c r="C6" s="11" t="s">
        <v>6</v>
      </c>
      <c r="D6" s="39" t="s">
        <v>34</v>
      </c>
      <c r="E6" s="7" t="s">
        <v>35</v>
      </c>
      <c r="F6" s="11" t="s">
        <v>10</v>
      </c>
      <c r="G6" s="19">
        <v>1920</v>
      </c>
    </row>
    <row r="7" spans="2:8" ht="143.25" customHeight="1" x14ac:dyDescent="0.3">
      <c r="B7" s="18" t="s">
        <v>26</v>
      </c>
      <c r="C7" s="11" t="s">
        <v>6</v>
      </c>
      <c r="D7" s="39" t="s">
        <v>36</v>
      </c>
      <c r="E7" s="7" t="s">
        <v>37</v>
      </c>
      <c r="F7" s="11" t="s">
        <v>11</v>
      </c>
      <c r="G7" s="19">
        <v>1920</v>
      </c>
    </row>
    <row r="8" spans="2:8" ht="86.4" x14ac:dyDescent="0.3">
      <c r="B8" s="18" t="s">
        <v>26</v>
      </c>
      <c r="C8" s="12" t="s">
        <v>5</v>
      </c>
      <c r="D8" s="7" t="s">
        <v>38</v>
      </c>
      <c r="E8" s="7" t="s">
        <v>39</v>
      </c>
      <c r="F8" s="11" t="s">
        <v>12</v>
      </c>
      <c r="G8" s="19">
        <v>1920</v>
      </c>
    </row>
    <row r="9" spans="2:8" ht="130.5" customHeight="1" x14ac:dyDescent="0.3">
      <c r="B9" s="18" t="s">
        <v>26</v>
      </c>
      <c r="C9" s="13" t="s">
        <v>8</v>
      </c>
      <c r="D9" s="7" t="s">
        <v>40</v>
      </c>
      <c r="E9" s="7" t="s">
        <v>41</v>
      </c>
      <c r="F9" s="11" t="s">
        <v>12</v>
      </c>
      <c r="G9" s="19">
        <v>1920</v>
      </c>
    </row>
    <row r="10" spans="2:8" ht="43.2" x14ac:dyDescent="0.3">
      <c r="B10" s="18" t="s">
        <v>26</v>
      </c>
      <c r="C10" s="12" t="s">
        <v>7</v>
      </c>
      <c r="D10" s="7" t="s">
        <v>42</v>
      </c>
      <c r="E10" s="7" t="s">
        <v>43</v>
      </c>
      <c r="F10" s="14" t="s">
        <v>13</v>
      </c>
      <c r="G10" s="19">
        <v>1920</v>
      </c>
    </row>
    <row r="11" spans="2:8" ht="72" x14ac:dyDescent="0.3">
      <c r="B11" s="18" t="s">
        <v>44</v>
      </c>
      <c r="C11" s="12" t="s">
        <v>5</v>
      </c>
      <c r="D11" s="7" t="s">
        <v>45</v>
      </c>
      <c r="E11" s="7" t="s">
        <v>46</v>
      </c>
      <c r="F11" s="14" t="s">
        <v>15</v>
      </c>
      <c r="G11" s="19">
        <v>1920</v>
      </c>
    </row>
    <row r="12" spans="2:8" ht="144" x14ac:dyDescent="0.3">
      <c r="B12" s="18" t="s">
        <v>44</v>
      </c>
      <c r="C12" s="12" t="s">
        <v>6</v>
      </c>
      <c r="D12" s="39" t="s">
        <v>47</v>
      </c>
      <c r="E12" s="7" t="s">
        <v>48</v>
      </c>
      <c r="F12" s="14" t="s">
        <v>15</v>
      </c>
      <c r="G12" s="19">
        <v>1920</v>
      </c>
    </row>
    <row r="13" spans="2:8" ht="144" x14ac:dyDescent="0.3">
      <c r="B13" s="18" t="s">
        <v>44</v>
      </c>
      <c r="C13" s="12" t="s">
        <v>8</v>
      </c>
      <c r="D13" s="7" t="s">
        <v>31</v>
      </c>
      <c r="E13" s="7" t="s">
        <v>48</v>
      </c>
      <c r="F13" s="14" t="s">
        <v>15</v>
      </c>
      <c r="G13" s="19">
        <v>1920</v>
      </c>
    </row>
    <row r="14" spans="2:8" ht="72" x14ac:dyDescent="0.3">
      <c r="B14" s="18" t="s">
        <v>26</v>
      </c>
      <c r="C14" s="11" t="s">
        <v>6</v>
      </c>
      <c r="D14" s="39" t="s">
        <v>34</v>
      </c>
      <c r="E14" s="39" t="s">
        <v>49</v>
      </c>
      <c r="F14" s="14" t="s">
        <v>16</v>
      </c>
      <c r="G14" s="19">
        <v>1920</v>
      </c>
    </row>
    <row r="15" spans="2:8" ht="57.6" x14ac:dyDescent="0.3">
      <c r="B15" s="18" t="s">
        <v>26</v>
      </c>
      <c r="C15" s="14" t="s">
        <v>8</v>
      </c>
      <c r="D15" s="7" t="s">
        <v>31</v>
      </c>
      <c r="E15" s="39" t="s">
        <v>50</v>
      </c>
      <c r="F15" s="14" t="s">
        <v>16</v>
      </c>
      <c r="G15" s="19">
        <v>1920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D389-632E-4557-BE44-AA153D566B5E}">
  <sheetPr>
    <tabColor theme="7" tint="0.59999389629810485"/>
  </sheetPr>
  <dimension ref="A1:F11"/>
  <sheetViews>
    <sheetView workbookViewId="0"/>
  </sheetViews>
  <sheetFormatPr defaultRowHeight="14.4" x14ac:dyDescent="0.3"/>
  <cols>
    <col min="1" max="1" width="69.44140625" bestFit="1" customWidth="1"/>
    <col min="2" max="2" width="45.21875" customWidth="1"/>
    <col min="3" max="3" width="52" customWidth="1"/>
    <col min="4" max="4" width="151.77734375" bestFit="1" customWidth="1"/>
    <col min="5" max="5" width="45.21875" customWidth="1"/>
    <col min="6" max="6" width="48.5546875" bestFit="1" customWidth="1"/>
  </cols>
  <sheetData>
    <row r="1" spans="1:6" x14ac:dyDescent="0.3">
      <c r="A1" s="15" t="s">
        <v>20</v>
      </c>
      <c r="B1" s="16" t="s">
        <v>21</v>
      </c>
      <c r="C1" s="16" t="s">
        <v>22</v>
      </c>
      <c r="D1" s="16" t="s">
        <v>23</v>
      </c>
      <c r="E1" s="26" t="s">
        <v>24</v>
      </c>
    </row>
    <row r="2" spans="1:6" ht="43.2" x14ac:dyDescent="0.3">
      <c r="A2" s="18" t="s">
        <v>26</v>
      </c>
      <c r="B2" s="24" t="s">
        <v>51</v>
      </c>
      <c r="C2" s="43" t="s">
        <v>52</v>
      </c>
      <c r="D2" s="7" t="s">
        <v>53</v>
      </c>
      <c r="E2" s="44" t="s">
        <v>54</v>
      </c>
      <c r="F2" s="44"/>
    </row>
    <row r="3" spans="1:6" ht="43.2" x14ac:dyDescent="0.3">
      <c r="A3" s="18" t="s">
        <v>44</v>
      </c>
      <c r="B3" s="24" t="s">
        <v>51</v>
      </c>
      <c r="C3" s="43" t="s">
        <v>55</v>
      </c>
      <c r="D3" s="7" t="s">
        <v>53</v>
      </c>
      <c r="E3" s="44" t="s">
        <v>13</v>
      </c>
      <c r="F3" s="44"/>
    </row>
    <row r="4" spans="1:6" ht="43.2" x14ac:dyDescent="0.3">
      <c r="A4" s="18" t="s">
        <v>26</v>
      </c>
      <c r="B4" s="24" t="s">
        <v>51</v>
      </c>
      <c r="C4" s="43" t="s">
        <v>56</v>
      </c>
      <c r="D4" s="7" t="s">
        <v>53</v>
      </c>
      <c r="E4" s="32" t="s">
        <v>57</v>
      </c>
      <c r="F4" s="32"/>
    </row>
    <row r="5" spans="1:6" ht="43.2" x14ac:dyDescent="0.3">
      <c r="A5" s="18" t="s">
        <v>44</v>
      </c>
      <c r="B5" s="24" t="s">
        <v>51</v>
      </c>
      <c r="C5" s="43" t="s">
        <v>58</v>
      </c>
      <c r="D5" s="7" t="s">
        <v>53</v>
      </c>
      <c r="E5" s="32" t="s">
        <v>59</v>
      </c>
      <c r="F5" s="32"/>
    </row>
    <row r="6" spans="1:6" ht="43.2" x14ac:dyDescent="0.3">
      <c r="A6" s="18" t="s">
        <v>26</v>
      </c>
      <c r="B6" s="24" t="s">
        <v>51</v>
      </c>
      <c r="C6" s="43" t="s">
        <v>60</v>
      </c>
      <c r="D6" s="7" t="s">
        <v>53</v>
      </c>
      <c r="E6" s="44" t="s">
        <v>61</v>
      </c>
      <c r="F6" s="44"/>
    </row>
    <row r="7" spans="1:6" x14ac:dyDescent="0.3">
      <c r="A7" s="18" t="s">
        <v>26</v>
      </c>
      <c r="B7" s="11" t="s">
        <v>62</v>
      </c>
      <c r="C7" s="43" t="s">
        <v>63</v>
      </c>
      <c r="D7" s="7" t="s">
        <v>64</v>
      </c>
      <c r="E7" s="44" t="s">
        <v>65</v>
      </c>
      <c r="F7" s="44"/>
    </row>
    <row r="8" spans="1:6" x14ac:dyDescent="0.3">
      <c r="A8" s="18" t="s">
        <v>44</v>
      </c>
      <c r="B8" s="11" t="s">
        <v>62</v>
      </c>
      <c r="C8" s="43" t="s">
        <v>66</v>
      </c>
      <c r="D8" s="7" t="s">
        <v>64</v>
      </c>
      <c r="E8" s="44" t="s">
        <v>13</v>
      </c>
      <c r="F8" s="44"/>
    </row>
    <row r="9" spans="1:6" x14ac:dyDescent="0.3">
      <c r="A9" s="18" t="s">
        <v>26</v>
      </c>
      <c r="B9" s="11" t="s">
        <v>62</v>
      </c>
      <c r="C9" s="43" t="s">
        <v>67</v>
      </c>
      <c r="D9" s="7" t="s">
        <v>64</v>
      </c>
      <c r="E9" s="32" t="s">
        <v>57</v>
      </c>
      <c r="F9" s="32"/>
    </row>
    <row r="10" spans="1:6" x14ac:dyDescent="0.3">
      <c r="A10" s="18" t="s">
        <v>44</v>
      </c>
      <c r="B10" s="11" t="s">
        <v>62</v>
      </c>
      <c r="C10" s="43" t="s">
        <v>68</v>
      </c>
      <c r="D10" s="7" t="s">
        <v>64</v>
      </c>
      <c r="E10" s="32" t="s">
        <v>59</v>
      </c>
      <c r="F10" s="32"/>
    </row>
    <row r="11" spans="1:6" ht="15" thickBot="1" x14ac:dyDescent="0.35">
      <c r="A11" s="20" t="s">
        <v>26</v>
      </c>
      <c r="B11" s="28" t="s">
        <v>62</v>
      </c>
      <c r="C11" s="43" t="s">
        <v>69</v>
      </c>
      <c r="D11" s="22" t="s">
        <v>64</v>
      </c>
      <c r="E11" s="45" t="s">
        <v>12</v>
      </c>
      <c r="F11" s="45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7A1FE-9E5C-478A-91C7-98AA538BBEF8}">
  <sheetPr>
    <tabColor theme="7" tint="0.39997558519241921"/>
  </sheetPr>
  <dimension ref="A1:G8"/>
  <sheetViews>
    <sheetView workbookViewId="0"/>
  </sheetViews>
  <sheetFormatPr defaultRowHeight="14.4" x14ac:dyDescent="0.3"/>
  <cols>
    <col min="1" max="1" width="81.77734375" bestFit="1" customWidth="1"/>
    <col min="2" max="2" width="51.5546875" bestFit="1" customWidth="1"/>
    <col min="3" max="3" width="205.5546875" bestFit="1" customWidth="1"/>
    <col min="4" max="4" width="198.77734375" bestFit="1" customWidth="1"/>
    <col min="5" max="5" width="62.77734375" bestFit="1" customWidth="1"/>
    <col min="6" max="6" width="61.5546875" bestFit="1" customWidth="1"/>
    <col min="7" max="7" width="17.44140625" bestFit="1" customWidth="1"/>
  </cols>
  <sheetData>
    <row r="1" spans="1:7" ht="29.4" thickBot="1" x14ac:dyDescent="0.35">
      <c r="A1" s="33" t="s">
        <v>20</v>
      </c>
      <c r="B1" s="34" t="s">
        <v>70</v>
      </c>
      <c r="C1" s="34" t="s">
        <v>71</v>
      </c>
      <c r="D1" s="34" t="s">
        <v>72</v>
      </c>
      <c r="E1" s="16" t="s">
        <v>23</v>
      </c>
      <c r="F1" s="33" t="s">
        <v>24</v>
      </c>
      <c r="G1" s="34" t="s">
        <v>25</v>
      </c>
    </row>
    <row r="2" spans="1:7" ht="28.8" x14ac:dyDescent="0.3">
      <c r="A2" s="40" t="s">
        <v>73</v>
      </c>
      <c r="B2" s="24" t="s">
        <v>74</v>
      </c>
      <c r="C2" s="41" t="s">
        <v>75</v>
      </c>
      <c r="D2" s="7" t="s">
        <v>76</v>
      </c>
      <c r="E2" s="42" t="s">
        <v>77</v>
      </c>
      <c r="F2" s="31" t="s">
        <v>78</v>
      </c>
      <c r="G2" s="18">
        <v>1920</v>
      </c>
    </row>
    <row r="3" spans="1:7" ht="28.8" x14ac:dyDescent="0.3">
      <c r="A3" s="40" t="s">
        <v>73</v>
      </c>
      <c r="B3" s="24" t="s">
        <v>79</v>
      </c>
      <c r="C3" s="41" t="s">
        <v>80</v>
      </c>
      <c r="D3" s="42" t="s">
        <v>81</v>
      </c>
      <c r="E3" s="42" t="s">
        <v>77</v>
      </c>
      <c r="F3" s="32" t="s">
        <v>78</v>
      </c>
      <c r="G3" s="18">
        <v>960</v>
      </c>
    </row>
    <row r="4" spans="1:7" ht="28.8" x14ac:dyDescent="0.3">
      <c r="A4" s="40" t="s">
        <v>73</v>
      </c>
      <c r="B4" s="24" t="s">
        <v>82</v>
      </c>
      <c r="C4" s="41" t="s">
        <v>83</v>
      </c>
      <c r="D4" s="42" t="s">
        <v>84</v>
      </c>
      <c r="E4" s="42" t="s">
        <v>77</v>
      </c>
      <c r="F4" s="32" t="s">
        <v>85</v>
      </c>
      <c r="G4" s="18">
        <v>960</v>
      </c>
    </row>
    <row r="5" spans="1:7" ht="28.8" x14ac:dyDescent="0.3">
      <c r="A5" s="40" t="s">
        <v>73</v>
      </c>
      <c r="B5" s="24" t="s">
        <v>74</v>
      </c>
      <c r="C5" s="41" t="s">
        <v>75</v>
      </c>
      <c r="D5" s="42" t="s">
        <v>86</v>
      </c>
      <c r="E5" s="42" t="s">
        <v>77</v>
      </c>
      <c r="F5" s="32" t="s">
        <v>87</v>
      </c>
      <c r="G5" s="18">
        <v>1920</v>
      </c>
    </row>
    <row r="6" spans="1:7" ht="28.8" x14ac:dyDescent="0.3">
      <c r="A6" s="40" t="s">
        <v>73</v>
      </c>
      <c r="B6" s="24" t="s">
        <v>79</v>
      </c>
      <c r="C6" s="41" t="s">
        <v>80</v>
      </c>
      <c r="D6" s="7" t="s">
        <v>81</v>
      </c>
      <c r="E6" s="42" t="s">
        <v>77</v>
      </c>
      <c r="F6" s="32" t="s">
        <v>88</v>
      </c>
      <c r="G6" s="18">
        <v>960</v>
      </c>
    </row>
    <row r="7" spans="1:7" ht="28.8" x14ac:dyDescent="0.3">
      <c r="A7" s="40" t="s">
        <v>73</v>
      </c>
      <c r="B7" s="11" t="s">
        <v>74</v>
      </c>
      <c r="C7" s="41" t="s">
        <v>75</v>
      </c>
      <c r="D7" s="42" t="s">
        <v>86</v>
      </c>
      <c r="E7" s="42" t="s">
        <v>77</v>
      </c>
      <c r="F7" s="27" t="s">
        <v>15</v>
      </c>
      <c r="G7" s="18">
        <v>1920</v>
      </c>
    </row>
    <row r="8" spans="1:7" ht="28.8" x14ac:dyDescent="0.3">
      <c r="A8" s="40" t="s">
        <v>73</v>
      </c>
      <c r="B8" s="11" t="s">
        <v>79</v>
      </c>
      <c r="C8" s="41" t="s">
        <v>80</v>
      </c>
      <c r="D8" s="7" t="s">
        <v>89</v>
      </c>
      <c r="E8" s="42" t="s">
        <v>77</v>
      </c>
      <c r="F8" s="27" t="s">
        <v>15</v>
      </c>
      <c r="G8" s="18">
        <v>960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DDAB3-1617-48C9-A2D7-DCBCB43F32B7}">
  <sheetPr>
    <tabColor theme="7" tint="-0.249977111117893"/>
  </sheetPr>
  <dimension ref="A1:G21"/>
  <sheetViews>
    <sheetView workbookViewId="0"/>
  </sheetViews>
  <sheetFormatPr defaultRowHeight="14.4" x14ac:dyDescent="0.3"/>
  <cols>
    <col min="1" max="1" width="69.44140625" bestFit="1" customWidth="1"/>
    <col min="2" max="2" width="47.44140625" customWidth="1"/>
    <col min="3" max="3" width="31.77734375" customWidth="1"/>
    <col min="4" max="4" width="56.5546875" customWidth="1"/>
    <col min="5" max="5" width="115.77734375" customWidth="1"/>
    <col min="6" max="6" width="41.21875" customWidth="1"/>
  </cols>
  <sheetData>
    <row r="1" spans="1:7" ht="58.2" thickBot="1" x14ac:dyDescent="0.35">
      <c r="A1" s="33" t="s">
        <v>20</v>
      </c>
      <c r="B1" s="34" t="s">
        <v>70</v>
      </c>
      <c r="C1" s="34" t="s">
        <v>71</v>
      </c>
      <c r="D1" s="34" t="s">
        <v>72</v>
      </c>
      <c r="E1" s="37" t="s">
        <v>23</v>
      </c>
      <c r="F1" s="33" t="s">
        <v>24</v>
      </c>
      <c r="G1" s="34" t="s">
        <v>25</v>
      </c>
    </row>
    <row r="2" spans="1:7" ht="124.5" customHeight="1" thickBot="1" x14ac:dyDescent="0.35">
      <c r="A2" s="46" t="s">
        <v>26</v>
      </c>
      <c r="B2" s="47" t="s">
        <v>90</v>
      </c>
      <c r="C2" s="48" t="s">
        <v>91</v>
      </c>
      <c r="D2" s="49" t="s">
        <v>92</v>
      </c>
      <c r="E2" s="50" t="s">
        <v>93</v>
      </c>
      <c r="F2" s="51" t="s">
        <v>78</v>
      </c>
      <c r="G2" s="52">
        <v>1920</v>
      </c>
    </row>
    <row r="3" spans="1:7" ht="124.5" customHeight="1" thickBot="1" x14ac:dyDescent="0.35">
      <c r="A3" s="46" t="s">
        <v>26</v>
      </c>
      <c r="B3" s="47" t="s">
        <v>90</v>
      </c>
      <c r="C3" s="48" t="s">
        <v>91</v>
      </c>
      <c r="D3" s="49" t="s">
        <v>92</v>
      </c>
      <c r="E3" s="50" t="s">
        <v>93</v>
      </c>
      <c r="F3" s="51" t="s">
        <v>78</v>
      </c>
      <c r="G3" s="52">
        <v>1920</v>
      </c>
    </row>
    <row r="4" spans="1:7" ht="124.5" customHeight="1" thickBot="1" x14ac:dyDescent="0.35">
      <c r="A4" s="46" t="s">
        <v>26</v>
      </c>
      <c r="B4" s="47" t="s">
        <v>90</v>
      </c>
      <c r="C4" s="48" t="s">
        <v>91</v>
      </c>
      <c r="D4" s="49" t="s">
        <v>92</v>
      </c>
      <c r="E4" s="50" t="s">
        <v>93</v>
      </c>
      <c r="F4" s="51" t="s">
        <v>78</v>
      </c>
      <c r="G4" s="52">
        <v>1920</v>
      </c>
    </row>
    <row r="5" spans="1:7" ht="124.5" customHeight="1" thickBot="1" x14ac:dyDescent="0.35">
      <c r="A5" s="46" t="s">
        <v>26</v>
      </c>
      <c r="B5" s="47" t="s">
        <v>90</v>
      </c>
      <c r="C5" s="48" t="s">
        <v>91</v>
      </c>
      <c r="D5" s="49" t="s">
        <v>92</v>
      </c>
      <c r="E5" s="50" t="s">
        <v>93</v>
      </c>
      <c r="F5" s="51" t="s">
        <v>78</v>
      </c>
      <c r="G5" s="52">
        <v>1920</v>
      </c>
    </row>
    <row r="6" spans="1:7" ht="124.5" customHeight="1" thickBot="1" x14ac:dyDescent="0.35">
      <c r="A6" s="46" t="s">
        <v>26</v>
      </c>
      <c r="B6" s="47" t="s">
        <v>90</v>
      </c>
      <c r="C6" s="48" t="s">
        <v>91</v>
      </c>
      <c r="D6" s="49" t="s">
        <v>92</v>
      </c>
      <c r="E6" s="50" t="s">
        <v>93</v>
      </c>
      <c r="F6" s="51" t="s">
        <v>78</v>
      </c>
      <c r="G6" s="52">
        <v>1920</v>
      </c>
    </row>
    <row r="7" spans="1:7" ht="124.5" customHeight="1" thickBot="1" x14ac:dyDescent="0.35">
      <c r="A7" s="46" t="s">
        <v>26</v>
      </c>
      <c r="B7" s="47" t="s">
        <v>90</v>
      </c>
      <c r="C7" s="48" t="s">
        <v>91</v>
      </c>
      <c r="D7" s="49" t="s">
        <v>92</v>
      </c>
      <c r="E7" s="50" t="s">
        <v>93</v>
      </c>
      <c r="F7" s="51" t="s">
        <v>78</v>
      </c>
      <c r="G7" s="52">
        <v>1920</v>
      </c>
    </row>
    <row r="8" spans="1:7" ht="124.5" customHeight="1" thickBot="1" x14ac:dyDescent="0.35">
      <c r="A8" s="46" t="s">
        <v>26</v>
      </c>
      <c r="B8" s="47" t="s">
        <v>90</v>
      </c>
      <c r="C8" s="48" t="s">
        <v>91</v>
      </c>
      <c r="D8" s="49" t="s">
        <v>92</v>
      </c>
      <c r="E8" s="50" t="s">
        <v>93</v>
      </c>
      <c r="F8" s="51" t="s">
        <v>78</v>
      </c>
      <c r="G8" s="52">
        <v>1920</v>
      </c>
    </row>
    <row r="9" spans="1:7" ht="127.05" customHeight="1" thickBot="1" x14ac:dyDescent="0.35">
      <c r="A9" s="53" t="s">
        <v>26</v>
      </c>
      <c r="B9" s="54" t="s">
        <v>94</v>
      </c>
      <c r="C9" s="55" t="s">
        <v>91</v>
      </c>
      <c r="D9" s="56" t="s">
        <v>95</v>
      </c>
      <c r="E9" s="57" t="s">
        <v>93</v>
      </c>
      <c r="F9" s="58" t="s">
        <v>78</v>
      </c>
      <c r="G9" s="59">
        <v>1920</v>
      </c>
    </row>
    <row r="10" spans="1:7" ht="127.05" customHeight="1" thickBot="1" x14ac:dyDescent="0.35">
      <c r="A10" s="53" t="s">
        <v>26</v>
      </c>
      <c r="B10" s="54" t="s">
        <v>94</v>
      </c>
      <c r="C10" s="55" t="s">
        <v>91</v>
      </c>
      <c r="D10" s="56" t="s">
        <v>95</v>
      </c>
      <c r="E10" s="57" t="s">
        <v>93</v>
      </c>
      <c r="F10" s="58" t="s">
        <v>78</v>
      </c>
      <c r="G10" s="59">
        <v>1920</v>
      </c>
    </row>
    <row r="11" spans="1:7" ht="127.05" customHeight="1" thickBot="1" x14ac:dyDescent="0.35">
      <c r="A11" s="53" t="s">
        <v>26</v>
      </c>
      <c r="B11" s="54" t="s">
        <v>94</v>
      </c>
      <c r="C11" s="55" t="s">
        <v>91</v>
      </c>
      <c r="D11" s="56" t="s">
        <v>95</v>
      </c>
      <c r="E11" s="57" t="s">
        <v>93</v>
      </c>
      <c r="F11" s="58" t="s">
        <v>78</v>
      </c>
      <c r="G11" s="59">
        <v>1920</v>
      </c>
    </row>
    <row r="12" spans="1:7" ht="127.05" customHeight="1" thickBot="1" x14ac:dyDescent="0.35">
      <c r="A12" s="53" t="s">
        <v>26</v>
      </c>
      <c r="B12" s="54" t="s">
        <v>94</v>
      </c>
      <c r="C12" s="55" t="s">
        <v>91</v>
      </c>
      <c r="D12" s="56" t="s">
        <v>95</v>
      </c>
      <c r="E12" s="57" t="s">
        <v>93</v>
      </c>
      <c r="F12" s="58" t="s">
        <v>78</v>
      </c>
      <c r="G12" s="59">
        <v>1920</v>
      </c>
    </row>
    <row r="13" spans="1:7" ht="127.05" customHeight="1" thickBot="1" x14ac:dyDescent="0.35">
      <c r="A13" s="53" t="s">
        <v>26</v>
      </c>
      <c r="B13" s="54" t="s">
        <v>94</v>
      </c>
      <c r="C13" s="55" t="s">
        <v>91</v>
      </c>
      <c r="D13" s="56" t="s">
        <v>95</v>
      </c>
      <c r="E13" s="57" t="s">
        <v>93</v>
      </c>
      <c r="F13" s="58" t="s">
        <v>78</v>
      </c>
      <c r="G13" s="59">
        <v>1920</v>
      </c>
    </row>
    <row r="14" spans="1:7" ht="127.05" customHeight="1" thickBot="1" x14ac:dyDescent="0.35">
      <c r="A14" s="53" t="s">
        <v>26</v>
      </c>
      <c r="B14" s="54" t="s">
        <v>94</v>
      </c>
      <c r="C14" s="55" t="s">
        <v>91</v>
      </c>
      <c r="D14" s="56" t="s">
        <v>95</v>
      </c>
      <c r="E14" s="57" t="s">
        <v>93</v>
      </c>
      <c r="F14" s="58" t="s">
        <v>78</v>
      </c>
      <c r="G14" s="59">
        <v>1920</v>
      </c>
    </row>
    <row r="15" spans="1:7" ht="127.05" customHeight="1" thickBot="1" x14ac:dyDescent="0.35">
      <c r="A15" s="53" t="s">
        <v>26</v>
      </c>
      <c r="B15" s="54" t="s">
        <v>94</v>
      </c>
      <c r="C15" s="55" t="s">
        <v>91</v>
      </c>
      <c r="D15" s="56" t="s">
        <v>95</v>
      </c>
      <c r="E15" s="57" t="s">
        <v>93</v>
      </c>
      <c r="F15" s="58" t="s">
        <v>78</v>
      </c>
      <c r="G15" s="59">
        <v>1920</v>
      </c>
    </row>
    <row r="16" spans="1:7" ht="127.05" customHeight="1" thickBot="1" x14ac:dyDescent="0.35">
      <c r="A16" s="60" t="s">
        <v>44</v>
      </c>
      <c r="B16" s="61" t="s">
        <v>90</v>
      </c>
      <c r="C16" s="62" t="s">
        <v>91</v>
      </c>
      <c r="D16" s="63" t="s">
        <v>96</v>
      </c>
      <c r="E16" s="64" t="s">
        <v>93</v>
      </c>
      <c r="F16" s="65" t="s">
        <v>15</v>
      </c>
      <c r="G16" s="66">
        <v>960</v>
      </c>
    </row>
    <row r="17" spans="1:7" ht="117" customHeight="1" thickBot="1" x14ac:dyDescent="0.35">
      <c r="A17" s="60" t="s">
        <v>44</v>
      </c>
      <c r="B17" s="61" t="s">
        <v>90</v>
      </c>
      <c r="C17" s="62" t="s">
        <v>91</v>
      </c>
      <c r="D17" s="63" t="s">
        <v>96</v>
      </c>
      <c r="E17" s="64" t="s">
        <v>93</v>
      </c>
      <c r="F17" s="65" t="s">
        <v>15</v>
      </c>
      <c r="G17" s="66">
        <v>960</v>
      </c>
    </row>
    <row r="18" spans="1:7" x14ac:dyDescent="0.3">
      <c r="E18" s="35"/>
    </row>
    <row r="19" spans="1:7" x14ac:dyDescent="0.3">
      <c r="E19" s="35"/>
    </row>
    <row r="20" spans="1:7" x14ac:dyDescent="0.3">
      <c r="E20" s="35"/>
    </row>
    <row r="21" spans="1:7" x14ac:dyDescent="0.3">
      <c r="E21" s="35"/>
    </row>
  </sheetData>
  <phoneticPr fontId="11" type="noConversion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4B58D-C7BC-468E-B066-E7F9B2DAC476}">
  <sheetPr>
    <tabColor theme="7" tint="-0.499984740745262"/>
  </sheetPr>
  <dimension ref="A1:F8"/>
  <sheetViews>
    <sheetView workbookViewId="0"/>
  </sheetViews>
  <sheetFormatPr defaultRowHeight="14.4" x14ac:dyDescent="0.3"/>
  <cols>
    <col min="1" max="1" width="69.44140625" bestFit="1" customWidth="1"/>
    <col min="2" max="2" width="52.21875" bestFit="1" customWidth="1"/>
    <col min="3" max="3" width="62.44140625" bestFit="1" customWidth="1"/>
    <col min="4" max="4" width="126.44140625" bestFit="1" customWidth="1"/>
    <col min="5" max="5" width="45.21875" bestFit="1" customWidth="1"/>
    <col min="6" max="6" width="20.21875" bestFit="1" customWidth="1"/>
  </cols>
  <sheetData>
    <row r="1" spans="1:6" ht="28.8" x14ac:dyDescent="0.3">
      <c r="A1" s="15" t="s">
        <v>20</v>
      </c>
      <c r="B1" s="16" t="s">
        <v>21</v>
      </c>
      <c r="C1" s="16" t="s">
        <v>22</v>
      </c>
      <c r="D1" s="16" t="s">
        <v>23</v>
      </c>
      <c r="E1" s="16" t="s">
        <v>24</v>
      </c>
      <c r="F1" s="17" t="s">
        <v>25</v>
      </c>
    </row>
    <row r="2" spans="1:6" ht="72" x14ac:dyDescent="0.3">
      <c r="A2" s="18" t="s">
        <v>26</v>
      </c>
      <c r="B2" s="11" t="s">
        <v>97</v>
      </c>
      <c r="C2" s="7" t="s">
        <v>76</v>
      </c>
      <c r="D2" s="25" t="s">
        <v>98</v>
      </c>
      <c r="E2" s="11" t="s">
        <v>57</v>
      </c>
      <c r="F2" s="19">
        <v>1920</v>
      </c>
    </row>
    <row r="3" spans="1:6" ht="72" x14ac:dyDescent="0.3">
      <c r="A3" s="18" t="s">
        <v>26</v>
      </c>
      <c r="B3" s="11" t="s">
        <v>99</v>
      </c>
      <c r="C3" s="7" t="s">
        <v>76</v>
      </c>
      <c r="D3" s="25" t="s">
        <v>98</v>
      </c>
      <c r="E3" s="11" t="s">
        <v>100</v>
      </c>
      <c r="F3" s="19">
        <v>1920</v>
      </c>
    </row>
    <row r="4" spans="1:6" ht="72" x14ac:dyDescent="0.3">
      <c r="A4" s="18" t="s">
        <v>26</v>
      </c>
      <c r="B4" s="11" t="s">
        <v>101</v>
      </c>
      <c r="C4" s="7" t="s">
        <v>76</v>
      </c>
      <c r="D4" s="25" t="s">
        <v>98</v>
      </c>
      <c r="E4" s="30" t="s">
        <v>78</v>
      </c>
      <c r="F4" s="19">
        <v>1920</v>
      </c>
    </row>
    <row r="5" spans="1:6" ht="72" x14ac:dyDescent="0.3">
      <c r="A5" s="18" t="s">
        <v>26</v>
      </c>
      <c r="B5" s="11" t="s">
        <v>101</v>
      </c>
      <c r="C5" s="7" t="s">
        <v>76</v>
      </c>
      <c r="D5" s="25" t="s">
        <v>98</v>
      </c>
      <c r="E5" s="30" t="s">
        <v>78</v>
      </c>
      <c r="F5" s="19">
        <v>1920</v>
      </c>
    </row>
    <row r="6" spans="1:6" ht="72" x14ac:dyDescent="0.3">
      <c r="A6" s="18" t="s">
        <v>26</v>
      </c>
      <c r="B6" s="11" t="s">
        <v>101</v>
      </c>
      <c r="C6" s="7" t="s">
        <v>76</v>
      </c>
      <c r="D6" s="25" t="s">
        <v>98</v>
      </c>
      <c r="E6" s="30" t="s">
        <v>78</v>
      </c>
      <c r="F6" s="19">
        <v>1920</v>
      </c>
    </row>
    <row r="7" spans="1:6" ht="72" x14ac:dyDescent="0.3">
      <c r="A7" s="18" t="s">
        <v>44</v>
      </c>
      <c r="B7" s="14" t="s">
        <v>102</v>
      </c>
      <c r="C7" s="7" t="s">
        <v>45</v>
      </c>
      <c r="D7" s="25" t="s">
        <v>103</v>
      </c>
      <c r="E7" s="14" t="s">
        <v>15</v>
      </c>
      <c r="F7" s="19">
        <v>1920</v>
      </c>
    </row>
    <row r="8" spans="1:6" ht="72.599999999999994" thickBot="1" x14ac:dyDescent="0.35">
      <c r="A8" s="20" t="s">
        <v>44</v>
      </c>
      <c r="B8" s="36" t="s">
        <v>102</v>
      </c>
      <c r="C8" s="38" t="s">
        <v>47</v>
      </c>
      <c r="D8" s="29" t="s">
        <v>46</v>
      </c>
      <c r="E8" s="21" t="s">
        <v>15</v>
      </c>
      <c r="F8" s="23">
        <v>1920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7E28-6791-4BC9-B74F-8019C263B912}">
  <sheetPr>
    <tabColor theme="9" tint="-0.499984740745262"/>
  </sheetPr>
  <dimension ref="A1:DP194"/>
  <sheetViews>
    <sheetView tabSelected="1" zoomScale="80" zoomScaleNormal="80" workbookViewId="0">
      <selection activeCell="H5" sqref="H5:H11"/>
    </sheetView>
  </sheetViews>
  <sheetFormatPr defaultRowHeight="14.4" x14ac:dyDescent="0.3"/>
  <cols>
    <col min="1" max="1" width="3.21875" style="159" customWidth="1"/>
    <col min="2" max="3" width="37.21875" customWidth="1"/>
    <col min="4" max="4" width="77" customWidth="1"/>
    <col min="5" max="5" width="19.5546875" customWidth="1"/>
    <col min="6" max="6" width="17.77734375" customWidth="1"/>
    <col min="7" max="7" width="12" customWidth="1"/>
    <col min="8" max="8" width="66.21875" customWidth="1"/>
    <col min="9" max="11" width="17.77734375" customWidth="1"/>
    <col min="12" max="12" width="49" customWidth="1"/>
    <col min="13" max="13" width="65.21875" bestFit="1" customWidth="1"/>
    <col min="14" max="14" width="16.5546875" style="9" customWidth="1"/>
    <col min="15" max="15" width="12.77734375" style="10" customWidth="1"/>
    <col min="16" max="16" width="19.5546875" style="92" bestFit="1" customWidth="1"/>
    <col min="17" max="17" width="22.21875" bestFit="1" customWidth="1"/>
    <col min="18" max="18" width="9.21875" style="159"/>
    <col min="19" max="19" width="19.77734375" style="159" bestFit="1" customWidth="1"/>
    <col min="20" max="20" width="28.77734375" style="159" customWidth="1"/>
    <col min="21" max="120" width="9.21875" style="159"/>
  </cols>
  <sheetData>
    <row r="1" spans="1:120" s="159" customFormat="1" x14ac:dyDescent="0.3">
      <c r="N1" s="208"/>
      <c r="O1" s="209"/>
      <c r="P1" s="210"/>
    </row>
    <row r="2" spans="1:120" ht="30" customHeight="1" x14ac:dyDescent="0.3"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</row>
    <row r="3" spans="1:120" s="154" customFormat="1" ht="60" customHeight="1" x14ac:dyDescent="0.3">
      <c r="A3" s="211"/>
      <c r="B3" s="139" t="s">
        <v>21</v>
      </c>
      <c r="C3" s="139" t="s">
        <v>20</v>
      </c>
      <c r="D3" s="139" t="s">
        <v>104</v>
      </c>
      <c r="E3" s="139" t="s">
        <v>105</v>
      </c>
      <c r="F3" s="139" t="s">
        <v>106</v>
      </c>
      <c r="G3" s="139" t="s">
        <v>107</v>
      </c>
      <c r="H3" s="139" t="s">
        <v>108</v>
      </c>
      <c r="I3" s="139" t="s">
        <v>109</v>
      </c>
      <c r="J3" s="139" t="s">
        <v>110</v>
      </c>
      <c r="K3" s="139" t="s">
        <v>111</v>
      </c>
      <c r="L3" s="139" t="s">
        <v>112</v>
      </c>
      <c r="M3" s="139" t="s">
        <v>536</v>
      </c>
      <c r="N3" s="139" t="s">
        <v>113</v>
      </c>
      <c r="O3" s="139" t="s">
        <v>114</v>
      </c>
      <c r="P3" s="140" t="s">
        <v>115</v>
      </c>
      <c r="Q3" s="139" t="s">
        <v>116</v>
      </c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  <c r="CB3" s="211"/>
      <c r="CC3" s="211"/>
      <c r="CD3" s="211"/>
      <c r="CE3" s="211"/>
      <c r="CF3" s="211"/>
      <c r="CG3" s="211"/>
      <c r="CH3" s="211"/>
      <c r="CI3" s="211"/>
      <c r="CJ3" s="211"/>
      <c r="CK3" s="211"/>
      <c r="CL3" s="211"/>
      <c r="CM3" s="211"/>
      <c r="CN3" s="211"/>
      <c r="CO3" s="211"/>
      <c r="CP3" s="211"/>
      <c r="CQ3" s="211"/>
      <c r="CR3" s="211"/>
      <c r="CS3" s="211"/>
      <c r="CT3" s="211"/>
      <c r="CU3" s="211"/>
      <c r="CV3" s="211"/>
      <c r="CW3" s="211"/>
      <c r="CX3" s="211"/>
      <c r="CY3" s="211"/>
      <c r="CZ3" s="211"/>
      <c r="DA3" s="211"/>
      <c r="DB3" s="211"/>
      <c r="DC3" s="211"/>
      <c r="DD3" s="211"/>
      <c r="DE3" s="211"/>
      <c r="DF3" s="211"/>
      <c r="DG3" s="211"/>
      <c r="DH3" s="211"/>
      <c r="DI3" s="211"/>
      <c r="DJ3" s="211"/>
      <c r="DK3" s="211"/>
      <c r="DL3" s="211"/>
      <c r="DM3" s="211"/>
      <c r="DN3" s="211"/>
      <c r="DO3" s="211"/>
      <c r="DP3" s="211"/>
    </row>
    <row r="4" spans="1:120" x14ac:dyDescent="0.3">
      <c r="B4" s="127"/>
      <c r="C4" s="126"/>
      <c r="D4" s="126"/>
      <c r="E4" s="126"/>
      <c r="F4" s="126"/>
      <c r="G4" s="126"/>
      <c r="H4" s="127"/>
      <c r="I4" s="126"/>
      <c r="J4" s="126"/>
      <c r="K4" s="126"/>
      <c r="L4" s="127"/>
      <c r="M4" s="127"/>
      <c r="N4" s="128"/>
      <c r="O4" s="126"/>
      <c r="P4" s="129"/>
      <c r="Q4" s="130"/>
      <c r="S4" s="210"/>
      <c r="T4" s="212"/>
    </row>
    <row r="5" spans="1:120" ht="100.05" customHeight="1" x14ac:dyDescent="0.3">
      <c r="B5" s="259" t="s">
        <v>541</v>
      </c>
      <c r="C5" s="262" t="s">
        <v>542</v>
      </c>
      <c r="D5" s="250" t="s">
        <v>564</v>
      </c>
      <c r="E5" s="256">
        <v>5</v>
      </c>
      <c r="F5" s="256">
        <v>5</v>
      </c>
      <c r="G5" s="256">
        <v>5</v>
      </c>
      <c r="H5" s="250" t="s">
        <v>543</v>
      </c>
      <c r="I5" s="253" t="s">
        <v>117</v>
      </c>
      <c r="J5" s="253" t="s">
        <v>118</v>
      </c>
      <c r="K5" s="126" t="s">
        <v>225</v>
      </c>
      <c r="L5" s="135" t="str">
        <f>_xlfn.XLOOKUP(K5,TPU!A:A,TPU!B:B,,0)</f>
        <v>Engenheiro coordenador</v>
      </c>
      <c r="M5" s="127" t="s">
        <v>559</v>
      </c>
      <c r="N5" s="128">
        <v>1</v>
      </c>
      <c r="O5" s="126">
        <v>24</v>
      </c>
      <c r="P5" s="129">
        <f>_xlfn.XLOOKUP(K5,TPU!A:A,TPU!D:D,,0)</f>
        <v>46576.570979999997</v>
      </c>
      <c r="Q5" s="130">
        <f t="shared" ref="Q5:Q14" si="0">N5*O5*P5</f>
        <v>1117837.70352</v>
      </c>
      <c r="S5" s="210"/>
      <c r="T5" s="212"/>
    </row>
    <row r="6" spans="1:120" ht="100.05" customHeight="1" x14ac:dyDescent="0.3">
      <c r="B6" s="260"/>
      <c r="C6" s="263"/>
      <c r="D6" s="251"/>
      <c r="E6" s="257"/>
      <c r="F6" s="257"/>
      <c r="G6" s="257"/>
      <c r="H6" s="251"/>
      <c r="I6" s="254"/>
      <c r="J6" s="254"/>
      <c r="K6" s="126" t="s">
        <v>119</v>
      </c>
      <c r="L6" s="135" t="str">
        <f>_xlfn.XLOOKUP(K6,TPU!A:A,TPU!B:B,,0)</f>
        <v>Engenheiro de projetos sênior</v>
      </c>
      <c r="M6" s="179" t="s">
        <v>560</v>
      </c>
      <c r="N6" s="128">
        <v>2</v>
      </c>
      <c r="O6" s="126">
        <v>24</v>
      </c>
      <c r="P6" s="129">
        <f>_xlfn.XLOOKUP(K6,TPU!A:A,TPU!D:D,,0)</f>
        <v>40624.083059999997</v>
      </c>
      <c r="Q6" s="130">
        <f>N6*O6*P6</f>
        <v>1949955.9868799997</v>
      </c>
      <c r="S6" s="212"/>
      <c r="T6" s="212"/>
    </row>
    <row r="7" spans="1:120" ht="100.05" customHeight="1" x14ac:dyDescent="0.3">
      <c r="B7" s="260"/>
      <c r="C7" s="263"/>
      <c r="D7" s="251"/>
      <c r="E7" s="257"/>
      <c r="F7" s="257"/>
      <c r="G7" s="257"/>
      <c r="H7" s="251"/>
      <c r="I7" s="254"/>
      <c r="J7" s="254"/>
      <c r="K7" s="126" t="s">
        <v>120</v>
      </c>
      <c r="L7" s="135" t="str">
        <f>_xlfn.XLOOKUP(K7,TPU!A:A,TPU!B:B,,0)</f>
        <v>Engenheiro de projetos pleno</v>
      </c>
      <c r="M7" s="135" t="s">
        <v>562</v>
      </c>
      <c r="N7" s="128">
        <v>1</v>
      </c>
      <c r="O7" s="126">
        <v>24</v>
      </c>
      <c r="P7" s="129">
        <f>_xlfn.XLOOKUP(K7,TPU!A:A,TPU!D:D,,0)</f>
        <v>32363.952659999999</v>
      </c>
      <c r="Q7" s="130">
        <f>N7*O7*P7</f>
        <v>776734.86384000001</v>
      </c>
      <c r="S7" s="212"/>
      <c r="T7" s="212"/>
    </row>
    <row r="8" spans="1:120" ht="100.05" customHeight="1" x14ac:dyDescent="0.3">
      <c r="B8" s="260"/>
      <c r="C8" s="263"/>
      <c r="D8" s="251"/>
      <c r="E8" s="257"/>
      <c r="F8" s="257"/>
      <c r="G8" s="257"/>
      <c r="H8" s="251"/>
      <c r="I8" s="254"/>
      <c r="J8" s="254"/>
      <c r="K8" s="126" t="s">
        <v>119</v>
      </c>
      <c r="L8" s="135" t="str">
        <f>_xlfn.XLOOKUP(K8,TPU!A:A,TPU!B:B,,0)</f>
        <v>Engenheiro de projetos sênior</v>
      </c>
      <c r="M8" s="180" t="s">
        <v>561</v>
      </c>
      <c r="N8" s="128">
        <v>1</v>
      </c>
      <c r="O8" s="126">
        <v>24</v>
      </c>
      <c r="P8" s="129">
        <f>_xlfn.XLOOKUP(K8,TPU!A:A,TPU!D:D,,0)</f>
        <v>40624.083059999997</v>
      </c>
      <c r="Q8" s="130">
        <f>N8*O8*P8</f>
        <v>974977.99343999987</v>
      </c>
      <c r="S8" s="212"/>
      <c r="T8" s="212"/>
    </row>
    <row r="9" spans="1:120" ht="100.05" customHeight="1" x14ac:dyDescent="0.3">
      <c r="B9" s="260"/>
      <c r="C9" s="263"/>
      <c r="D9" s="251"/>
      <c r="E9" s="257"/>
      <c r="F9" s="257"/>
      <c r="G9" s="257"/>
      <c r="H9" s="251"/>
      <c r="I9" s="254"/>
      <c r="J9" s="254"/>
      <c r="K9" s="126" t="s">
        <v>120</v>
      </c>
      <c r="L9" s="135" t="str">
        <f>_xlfn.XLOOKUP(K9,TPU!A:A,TPU!B:B,,0)</f>
        <v>Engenheiro de projetos pleno</v>
      </c>
      <c r="M9" s="135" t="s">
        <v>563</v>
      </c>
      <c r="N9" s="128">
        <v>3</v>
      </c>
      <c r="O9" s="126">
        <v>24</v>
      </c>
      <c r="P9" s="129">
        <f>_xlfn.XLOOKUP(K9,TPU!A:A,TPU!D:D,,0)</f>
        <v>32363.952659999999</v>
      </c>
      <c r="Q9" s="130">
        <f>N9*O9*P9</f>
        <v>2330204.5915199998</v>
      </c>
      <c r="S9" s="213"/>
      <c r="T9" s="212"/>
    </row>
    <row r="10" spans="1:120" ht="100.05" customHeight="1" x14ac:dyDescent="0.3">
      <c r="B10" s="260"/>
      <c r="C10" s="263"/>
      <c r="D10" s="251"/>
      <c r="E10" s="257"/>
      <c r="F10" s="257"/>
      <c r="G10" s="257"/>
      <c r="H10" s="251"/>
      <c r="I10" s="254"/>
      <c r="J10" s="254"/>
      <c r="K10" s="126" t="s">
        <v>245</v>
      </c>
      <c r="L10" s="135" t="str">
        <f>_xlfn.XLOOKUP(K10,TPU!A:A,TPU!B:B,,0)</f>
        <v>Geólogo pleno</v>
      </c>
      <c r="M10" s="135" t="s">
        <v>563</v>
      </c>
      <c r="N10" s="128">
        <v>1</v>
      </c>
      <c r="O10" s="126">
        <v>24</v>
      </c>
      <c r="P10" s="129">
        <f>_xlfn.XLOOKUP(K10,TPU!A:A,TPU!D:D,,0)</f>
        <v>32526.15048</v>
      </c>
      <c r="Q10" s="130">
        <f>N10*O10*P10</f>
        <v>780627.61152000003</v>
      </c>
      <c r="S10" s="212"/>
      <c r="T10" s="212"/>
    </row>
    <row r="11" spans="1:120" ht="97.5" customHeight="1" x14ac:dyDescent="0.3">
      <c r="B11" s="261"/>
      <c r="C11" s="264"/>
      <c r="D11" s="252"/>
      <c r="E11" s="258"/>
      <c r="F11" s="258"/>
      <c r="G11" s="258"/>
      <c r="H11" s="252"/>
      <c r="I11" s="255"/>
      <c r="J11" s="255"/>
      <c r="K11" s="126" t="s">
        <v>122</v>
      </c>
      <c r="L11" s="135" t="s">
        <v>558</v>
      </c>
      <c r="M11" s="160" t="s">
        <v>557</v>
      </c>
      <c r="N11" s="128">
        <v>2</v>
      </c>
      <c r="O11" s="126">
        <v>24</v>
      </c>
      <c r="P11" s="129">
        <f>_xlfn.XLOOKUP(K11,TPU!A:A,TPU!D:D,,0)</f>
        <v>29276.858339999999</v>
      </c>
      <c r="Q11" s="130">
        <f t="shared" si="0"/>
        <v>1405289.2003199998</v>
      </c>
      <c r="S11" s="212"/>
      <c r="T11" s="212"/>
    </row>
    <row r="12" spans="1:120" ht="54.75" customHeight="1" x14ac:dyDescent="0.3">
      <c r="B12" s="243" t="s">
        <v>545</v>
      </c>
      <c r="C12" s="245" t="s">
        <v>544</v>
      </c>
      <c r="D12" s="248" t="s">
        <v>546</v>
      </c>
      <c r="E12" s="248">
        <v>5</v>
      </c>
      <c r="F12" s="248">
        <v>5</v>
      </c>
      <c r="G12" s="248">
        <v>5</v>
      </c>
      <c r="H12" s="247" t="s">
        <v>547</v>
      </c>
      <c r="I12" s="246" t="s">
        <v>117</v>
      </c>
      <c r="J12" s="246" t="s">
        <v>118</v>
      </c>
      <c r="K12" s="131" t="s">
        <v>119</v>
      </c>
      <c r="L12" s="155" t="str">
        <f>_xlfn.XLOOKUP(K12,TPU!A:A,TPU!B:B,,0)</f>
        <v>Engenheiro de projetos sênior</v>
      </c>
      <c r="M12" s="156" t="s">
        <v>550</v>
      </c>
      <c r="N12" s="128">
        <v>5</v>
      </c>
      <c r="O12" s="126">
        <v>24</v>
      </c>
      <c r="P12" s="129">
        <f>_xlfn.XLOOKUP(K12,TPU!A:A,TPU!D:D,,0)</f>
        <v>40624.083059999997</v>
      </c>
      <c r="Q12" s="130">
        <f t="shared" si="0"/>
        <v>4874889.9671999998</v>
      </c>
      <c r="T12" s="212"/>
    </row>
    <row r="13" spans="1:120" ht="54.75" customHeight="1" x14ac:dyDescent="0.3">
      <c r="B13" s="244"/>
      <c r="C13" s="245"/>
      <c r="D13" s="248"/>
      <c r="E13" s="248"/>
      <c r="F13" s="248"/>
      <c r="G13" s="248"/>
      <c r="H13" s="247"/>
      <c r="I13" s="246"/>
      <c r="J13" s="246"/>
      <c r="K13" s="131" t="s">
        <v>122</v>
      </c>
      <c r="L13" s="125" t="str">
        <f>_xlfn.XLOOKUP(K13,TPU!A:A,TPU!B:B,,0)</f>
        <v>Economista sênior</v>
      </c>
      <c r="M13" s="127" t="s">
        <v>557</v>
      </c>
      <c r="N13" s="128">
        <v>1</v>
      </c>
      <c r="O13" s="126">
        <v>24</v>
      </c>
      <c r="P13" s="129">
        <f>_xlfn.XLOOKUP(K13,TPU!A:A,TPU!D:D,,0)</f>
        <v>29276.858339999999</v>
      </c>
      <c r="Q13" s="130">
        <f t="shared" ref="Q13" si="1">N13*O13*P13</f>
        <v>702644.60015999991</v>
      </c>
      <c r="T13" s="212"/>
    </row>
    <row r="14" spans="1:120" ht="54.75" customHeight="1" x14ac:dyDescent="0.3">
      <c r="B14" s="244"/>
      <c r="C14" s="245"/>
      <c r="D14" s="248"/>
      <c r="E14" s="248"/>
      <c r="F14" s="248"/>
      <c r="G14" s="248"/>
      <c r="H14" s="247"/>
      <c r="I14" s="246"/>
      <c r="J14" s="246"/>
      <c r="K14" s="131" t="s">
        <v>221</v>
      </c>
      <c r="L14" s="125" t="str">
        <f>_xlfn.XLOOKUP(K14,TPU!A:A,TPU!B:B,,0)</f>
        <v>Engenheiro ambiental sênior</v>
      </c>
      <c r="M14" s="127" t="s">
        <v>538</v>
      </c>
      <c r="N14" s="128">
        <v>1</v>
      </c>
      <c r="O14" s="126">
        <v>24</v>
      </c>
      <c r="P14" s="129">
        <f>_xlfn.XLOOKUP(K14,TPU!A:A,TPU!D:D,,0)</f>
        <v>38279.263919999998</v>
      </c>
      <c r="Q14" s="130">
        <f t="shared" si="0"/>
        <v>918702.33407999994</v>
      </c>
      <c r="S14" s="212"/>
      <c r="T14" s="212"/>
    </row>
    <row r="15" spans="1:120" ht="60" customHeight="1" x14ac:dyDescent="0.3">
      <c r="B15" s="171"/>
      <c r="C15" s="172"/>
      <c r="D15" s="173"/>
      <c r="E15" s="174"/>
      <c r="F15" s="174"/>
      <c r="G15" s="174"/>
      <c r="H15" s="174"/>
      <c r="I15" s="175"/>
      <c r="J15" s="175"/>
      <c r="K15" s="176"/>
      <c r="L15" s="242" t="s">
        <v>556</v>
      </c>
      <c r="M15" s="242"/>
      <c r="N15" s="242"/>
      <c r="O15" s="242"/>
      <c r="P15" s="177"/>
      <c r="Q15" s="178">
        <f>SUM(Q4:Q14)</f>
        <v>15831864.852479998</v>
      </c>
      <c r="S15" s="214"/>
      <c r="T15" s="210"/>
    </row>
    <row r="16" spans="1:120" ht="15" customHeight="1" x14ac:dyDescent="0.3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20" ht="60" customHeight="1" x14ac:dyDescent="0.3">
      <c r="B17" s="239" t="s">
        <v>126</v>
      </c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40"/>
      <c r="P17" s="241"/>
      <c r="Q17" s="241"/>
    </row>
    <row r="18" spans="1:120" s="97" customFormat="1" ht="60" customHeight="1" x14ac:dyDescent="0.3">
      <c r="A18" s="215"/>
      <c r="B18" s="119" t="s">
        <v>21</v>
      </c>
      <c r="C18" s="119" t="s">
        <v>20</v>
      </c>
      <c r="D18" s="166" t="s">
        <v>22</v>
      </c>
      <c r="E18" s="167"/>
      <c r="F18" s="167"/>
      <c r="G18" s="169"/>
      <c r="H18" s="170" t="s">
        <v>23</v>
      </c>
      <c r="I18" s="119" t="s">
        <v>109</v>
      </c>
      <c r="J18" s="119" t="s">
        <v>110</v>
      </c>
      <c r="K18" s="119"/>
      <c r="L18" s="146" t="s">
        <v>24</v>
      </c>
      <c r="M18" s="146"/>
      <c r="N18" s="147" t="s">
        <v>113</v>
      </c>
      <c r="O18" s="147"/>
      <c r="P18" s="120" t="s">
        <v>127</v>
      </c>
      <c r="Q18" s="121" t="s">
        <v>116</v>
      </c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5"/>
      <c r="BN18" s="215"/>
      <c r="BO18" s="215"/>
      <c r="BP18" s="215"/>
      <c r="BQ18" s="215"/>
      <c r="BR18" s="215"/>
      <c r="BS18" s="215"/>
      <c r="BT18" s="215"/>
      <c r="BU18" s="215"/>
      <c r="BV18" s="215"/>
      <c r="BW18" s="215"/>
      <c r="BX18" s="215"/>
      <c r="BY18" s="215"/>
      <c r="BZ18" s="215"/>
      <c r="CA18" s="215"/>
      <c r="CB18" s="215"/>
      <c r="CC18" s="215"/>
      <c r="CD18" s="215"/>
      <c r="CE18" s="215"/>
      <c r="CF18" s="215"/>
      <c r="CG18" s="215"/>
      <c r="CH18" s="215"/>
      <c r="CI18" s="215"/>
      <c r="CJ18" s="215"/>
      <c r="CK18" s="215"/>
      <c r="CL18" s="215"/>
      <c r="CM18" s="215"/>
      <c r="CN18" s="215"/>
      <c r="CO18" s="215"/>
      <c r="CP18" s="215"/>
      <c r="CQ18" s="215"/>
      <c r="CR18" s="215"/>
      <c r="CS18" s="215"/>
      <c r="CT18" s="215"/>
      <c r="CU18" s="215"/>
      <c r="CV18" s="215"/>
      <c r="CW18" s="215"/>
      <c r="CX18" s="215"/>
      <c r="CY18" s="215"/>
      <c r="CZ18" s="215"/>
      <c r="DA18" s="215"/>
      <c r="DB18" s="215"/>
      <c r="DC18" s="215"/>
      <c r="DD18" s="215"/>
      <c r="DE18" s="215"/>
      <c r="DF18" s="215"/>
      <c r="DG18" s="215"/>
      <c r="DH18" s="215"/>
      <c r="DI18" s="215"/>
      <c r="DJ18" s="215"/>
      <c r="DK18" s="215"/>
      <c r="DL18" s="215"/>
      <c r="DM18" s="215"/>
      <c r="DN18" s="215"/>
      <c r="DO18" s="215"/>
      <c r="DP18" s="215"/>
    </row>
    <row r="19" spans="1:120" ht="117.75" customHeight="1" x14ac:dyDescent="0.3">
      <c r="B19" s="125" t="s">
        <v>542</v>
      </c>
      <c r="C19" s="127" t="s">
        <v>128</v>
      </c>
      <c r="D19" s="161" t="s">
        <v>129</v>
      </c>
      <c r="E19" s="162"/>
      <c r="F19" s="162"/>
      <c r="G19" s="163"/>
      <c r="H19" s="134" t="s">
        <v>130</v>
      </c>
      <c r="I19" s="135" t="s">
        <v>117</v>
      </c>
      <c r="J19" s="132" t="s">
        <v>131</v>
      </c>
      <c r="K19" s="133"/>
      <c r="L19" s="136" t="s">
        <v>566</v>
      </c>
      <c r="M19" s="137"/>
      <c r="N19" s="137">
        <f>9*4</f>
        <v>36</v>
      </c>
      <c r="O19" s="132"/>
      <c r="P19" s="115">
        <f>TPU!D129</f>
        <v>381.14</v>
      </c>
      <c r="Q19" s="130">
        <f>N19*P19</f>
        <v>13721.039999999999</v>
      </c>
    </row>
    <row r="20" spans="1:120" ht="117.75" customHeight="1" x14ac:dyDescent="0.3">
      <c r="B20" s="125" t="s">
        <v>544</v>
      </c>
      <c r="C20" s="127" t="s">
        <v>128</v>
      </c>
      <c r="D20" s="161" t="s">
        <v>129</v>
      </c>
      <c r="E20" s="162"/>
      <c r="F20" s="162"/>
      <c r="G20" s="163"/>
      <c r="H20" s="134" t="s">
        <v>130</v>
      </c>
      <c r="I20" s="135" t="s">
        <v>117</v>
      </c>
      <c r="J20" s="132" t="s">
        <v>131</v>
      </c>
      <c r="K20" s="133"/>
      <c r="L20" s="136" t="s">
        <v>566</v>
      </c>
      <c r="M20" s="137"/>
      <c r="N20" s="137">
        <f>9*4</f>
        <v>36</v>
      </c>
      <c r="O20" s="132"/>
      <c r="P20" s="115">
        <f>P19</f>
        <v>381.14</v>
      </c>
      <c r="Q20" s="130">
        <f>N20*P20</f>
        <v>13721.039999999999</v>
      </c>
    </row>
    <row r="21" spans="1:120" s="97" customFormat="1" ht="60" customHeight="1" x14ac:dyDescent="0.3">
      <c r="A21" s="215"/>
      <c r="B21" s="119" t="s">
        <v>21</v>
      </c>
      <c r="C21" s="119" t="s">
        <v>20</v>
      </c>
      <c r="D21" s="166" t="s">
        <v>22</v>
      </c>
      <c r="E21" s="167"/>
      <c r="F21" s="168"/>
      <c r="G21" s="169"/>
      <c r="H21" s="170" t="s">
        <v>23</v>
      </c>
      <c r="I21" s="119" t="s">
        <v>109</v>
      </c>
      <c r="J21" s="119" t="s">
        <v>110</v>
      </c>
      <c r="K21" s="119"/>
      <c r="L21" s="146" t="s">
        <v>24</v>
      </c>
      <c r="M21" s="146"/>
      <c r="N21" s="147" t="s">
        <v>113</v>
      </c>
      <c r="O21" s="147"/>
      <c r="P21" s="120" t="s">
        <v>132</v>
      </c>
      <c r="Q21" s="121" t="s">
        <v>116</v>
      </c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5"/>
      <c r="BK21" s="215"/>
      <c r="BL21" s="215"/>
      <c r="BM21" s="215"/>
      <c r="BN21" s="215"/>
      <c r="BO21" s="215"/>
      <c r="BP21" s="215"/>
      <c r="BQ21" s="215"/>
      <c r="BR21" s="215"/>
      <c r="BS21" s="215"/>
      <c r="BT21" s="215"/>
      <c r="BU21" s="215"/>
      <c r="BV21" s="215"/>
      <c r="BW21" s="215"/>
      <c r="BX21" s="215"/>
      <c r="BY21" s="215"/>
      <c r="BZ21" s="215"/>
      <c r="CA21" s="215"/>
      <c r="CB21" s="215"/>
      <c r="CC21" s="215"/>
      <c r="CD21" s="215"/>
      <c r="CE21" s="215"/>
      <c r="CF21" s="215"/>
      <c r="CG21" s="215"/>
      <c r="CH21" s="215"/>
      <c r="CI21" s="215"/>
      <c r="CJ21" s="215"/>
      <c r="CK21" s="215"/>
      <c r="CL21" s="215"/>
      <c r="CM21" s="215"/>
      <c r="CN21" s="215"/>
      <c r="CO21" s="215"/>
      <c r="CP21" s="215"/>
      <c r="CQ21" s="215"/>
      <c r="CR21" s="215"/>
      <c r="CS21" s="215"/>
      <c r="CT21" s="215"/>
      <c r="CU21" s="215"/>
      <c r="CV21" s="215"/>
      <c r="CW21" s="215"/>
      <c r="CX21" s="215"/>
      <c r="CY21" s="215"/>
      <c r="CZ21" s="215"/>
      <c r="DA21" s="215"/>
      <c r="DB21" s="215"/>
      <c r="DC21" s="215"/>
      <c r="DD21" s="215"/>
      <c r="DE21" s="215"/>
      <c r="DF21" s="215"/>
      <c r="DG21" s="215"/>
      <c r="DH21" s="215"/>
      <c r="DI21" s="215"/>
      <c r="DJ21" s="215"/>
      <c r="DK21" s="215"/>
      <c r="DL21" s="215"/>
      <c r="DM21" s="215"/>
      <c r="DN21" s="215"/>
      <c r="DO21" s="215"/>
      <c r="DP21" s="215"/>
    </row>
    <row r="22" spans="1:120" ht="105" customHeight="1" x14ac:dyDescent="0.3">
      <c r="B22" s="125" t="s">
        <v>542</v>
      </c>
      <c r="C22" s="127" t="s">
        <v>133</v>
      </c>
      <c r="D22" s="161" t="s">
        <v>129</v>
      </c>
      <c r="E22" s="162"/>
      <c r="F22" s="162"/>
      <c r="G22" s="163"/>
      <c r="H22" s="134" t="s">
        <v>134</v>
      </c>
      <c r="I22" s="135" t="s">
        <v>117</v>
      </c>
      <c r="J22" s="132" t="s">
        <v>135</v>
      </c>
      <c r="K22" s="133"/>
      <c r="L22" s="136" t="s">
        <v>566</v>
      </c>
      <c r="M22" s="137"/>
      <c r="N22" s="137">
        <f>6*4</f>
        <v>24</v>
      </c>
      <c r="O22" s="132"/>
      <c r="P22" s="115">
        <v>1662.91</v>
      </c>
      <c r="Q22" s="130">
        <f>N22*P22</f>
        <v>39909.840000000004</v>
      </c>
    </row>
    <row r="23" spans="1:120" ht="105" customHeight="1" x14ac:dyDescent="0.3">
      <c r="B23" s="125" t="s">
        <v>544</v>
      </c>
      <c r="C23" s="127" t="s">
        <v>133</v>
      </c>
      <c r="D23" s="161" t="s">
        <v>129</v>
      </c>
      <c r="E23" s="162"/>
      <c r="F23" s="162"/>
      <c r="G23" s="163"/>
      <c r="H23" s="134" t="s">
        <v>134</v>
      </c>
      <c r="I23" s="135" t="s">
        <v>117</v>
      </c>
      <c r="J23" s="132" t="s">
        <v>135</v>
      </c>
      <c r="K23" s="133"/>
      <c r="L23" s="136" t="s">
        <v>566</v>
      </c>
      <c r="M23" s="137"/>
      <c r="N23" s="137">
        <v>24</v>
      </c>
      <c r="O23" s="132"/>
      <c r="P23" s="115">
        <f>P22</f>
        <v>1662.91</v>
      </c>
      <c r="Q23" s="130">
        <f>N23*P23</f>
        <v>39909.840000000004</v>
      </c>
    </row>
    <row r="24" spans="1:120" ht="60" customHeight="1" x14ac:dyDescent="0.3">
      <c r="B24" s="141"/>
      <c r="C24" s="116"/>
      <c r="D24" s="142"/>
      <c r="E24" s="143"/>
      <c r="F24" s="143"/>
      <c r="G24" s="143"/>
      <c r="H24" s="143"/>
      <c r="I24" s="144"/>
      <c r="J24" s="144"/>
      <c r="K24" s="145"/>
      <c r="L24" s="234" t="s">
        <v>555</v>
      </c>
      <c r="M24" s="234"/>
      <c r="N24" s="234"/>
      <c r="O24" s="234"/>
      <c r="P24" s="117"/>
      <c r="Q24" s="118">
        <f>SUM(Q19:Q23)</f>
        <v>107261.76000000001</v>
      </c>
    </row>
    <row r="25" spans="1:120" ht="10.050000000000001" customHeight="1" x14ac:dyDescent="0.3"/>
    <row r="26" spans="1:120" ht="60" customHeight="1" x14ac:dyDescent="0.3">
      <c r="B26" s="239" t="s">
        <v>144</v>
      </c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40"/>
      <c r="P26" s="241"/>
      <c r="Q26" s="241"/>
    </row>
    <row r="27" spans="1:120" s="97" customFormat="1" ht="60" customHeight="1" x14ac:dyDescent="0.3">
      <c r="A27" s="215"/>
      <c r="B27" s="119" t="s">
        <v>20</v>
      </c>
      <c r="C27" s="119" t="s">
        <v>21</v>
      </c>
      <c r="D27" s="235" t="s">
        <v>108</v>
      </c>
      <c r="E27" s="236"/>
      <c r="F27" s="236"/>
      <c r="G27" s="236"/>
      <c r="H27" s="236"/>
      <c r="I27" s="236"/>
      <c r="J27" s="237"/>
      <c r="K27" s="121" t="s">
        <v>145</v>
      </c>
      <c r="L27" s="151" t="s">
        <v>136</v>
      </c>
      <c r="M27" s="146"/>
      <c r="N27" s="147" t="s">
        <v>113</v>
      </c>
      <c r="O27" s="121" t="s">
        <v>114</v>
      </c>
      <c r="P27" s="120" t="s">
        <v>137</v>
      </c>
      <c r="Q27" s="121" t="s">
        <v>116</v>
      </c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5"/>
      <c r="BK27" s="215"/>
      <c r="BL27" s="215"/>
      <c r="BM27" s="215"/>
      <c r="BN27" s="215"/>
      <c r="BO27" s="215"/>
      <c r="BP27" s="215"/>
      <c r="BQ27" s="215"/>
      <c r="BR27" s="215"/>
      <c r="BS27" s="215"/>
      <c r="BT27" s="215"/>
      <c r="BU27" s="215"/>
      <c r="BV27" s="215"/>
      <c r="BW27" s="215"/>
      <c r="BX27" s="215"/>
      <c r="BY27" s="215"/>
      <c r="BZ27" s="215"/>
      <c r="CA27" s="215"/>
      <c r="CB27" s="215"/>
      <c r="CC27" s="215"/>
      <c r="CD27" s="215"/>
      <c r="CE27" s="215"/>
      <c r="CF27" s="215"/>
      <c r="CG27" s="215"/>
      <c r="CH27" s="215"/>
      <c r="CI27" s="215"/>
      <c r="CJ27" s="215"/>
      <c r="CK27" s="215"/>
      <c r="CL27" s="215"/>
      <c r="CM27" s="215"/>
      <c r="CN27" s="215"/>
      <c r="CO27" s="215"/>
      <c r="CP27" s="215"/>
      <c r="CQ27" s="215"/>
      <c r="CR27" s="215"/>
      <c r="CS27" s="215"/>
      <c r="CT27" s="215"/>
      <c r="CU27" s="215"/>
      <c r="CV27" s="215"/>
      <c r="CW27" s="215"/>
      <c r="CX27" s="215"/>
      <c r="CY27" s="215"/>
      <c r="CZ27" s="215"/>
      <c r="DA27" s="215"/>
      <c r="DB27" s="215"/>
      <c r="DC27" s="215"/>
      <c r="DD27" s="215"/>
      <c r="DE27" s="215"/>
      <c r="DF27" s="215"/>
      <c r="DG27" s="215"/>
      <c r="DH27" s="215"/>
      <c r="DI27" s="215"/>
      <c r="DJ27" s="215"/>
      <c r="DK27" s="215"/>
      <c r="DL27" s="215"/>
      <c r="DM27" s="215"/>
      <c r="DN27" s="215"/>
      <c r="DO27" s="215"/>
      <c r="DP27" s="215"/>
    </row>
    <row r="28" spans="1:120" ht="39.6" customHeight="1" x14ac:dyDescent="0.3">
      <c r="B28" s="132" t="s">
        <v>551</v>
      </c>
      <c r="C28" s="133" t="s">
        <v>146</v>
      </c>
      <c r="D28" s="238" t="s">
        <v>548</v>
      </c>
      <c r="E28" s="238"/>
      <c r="F28" s="238"/>
      <c r="G28" s="238"/>
      <c r="H28" s="238"/>
      <c r="I28" s="238"/>
      <c r="J28" s="238"/>
      <c r="K28" s="138" t="s">
        <v>147</v>
      </c>
      <c r="L28" s="157" t="str">
        <f>_xlfn.XLOOKUP(K28,TPU!A:A,TPU!B:B,,0)</f>
        <v>LICENÇA AUTODESK COLECTION (3 ANOS / USUÁRIO)</v>
      </c>
      <c r="M28" s="158"/>
      <c r="N28" s="137">
        <v>3</v>
      </c>
      <c r="O28" s="137">
        <v>24</v>
      </c>
      <c r="P28" s="122">
        <f>_xlfn.XLOOKUP(K28,TPU!A:A,TPU!D:D,,0)</f>
        <v>923.69805555555547</v>
      </c>
      <c r="Q28" s="130">
        <f>P28*O28*N28</f>
        <v>66506.259999999995</v>
      </c>
    </row>
    <row r="29" spans="1:120" ht="45.6" customHeight="1" x14ac:dyDescent="0.3">
      <c r="B29" s="132" t="s">
        <v>552</v>
      </c>
      <c r="C29" s="133" t="s">
        <v>146</v>
      </c>
      <c r="D29" s="238" t="s">
        <v>549</v>
      </c>
      <c r="E29" s="238"/>
      <c r="F29" s="238"/>
      <c r="G29" s="238"/>
      <c r="H29" s="238"/>
      <c r="I29" s="238"/>
      <c r="J29" s="238"/>
      <c r="K29" s="138" t="s">
        <v>147</v>
      </c>
      <c r="L29" s="152" t="str">
        <f>_xlfn.XLOOKUP(K29,TPU!A:A,TPU!B:B,,0)</f>
        <v>LICENÇA AUTODESK COLECTION (3 ANOS / USUÁRIO)</v>
      </c>
      <c r="M29" s="153"/>
      <c r="N29" s="137">
        <v>2</v>
      </c>
      <c r="O29" s="137">
        <v>24</v>
      </c>
      <c r="P29" s="122">
        <f>_xlfn.XLOOKUP(K29,TPU!A:A,TPU!D:D,,0)</f>
        <v>923.69805555555547</v>
      </c>
      <c r="Q29" s="130">
        <f t="shared" ref="Q29" si="2">P29*O29*N29</f>
        <v>44337.506666666661</v>
      </c>
    </row>
    <row r="30" spans="1:120" ht="60" customHeight="1" x14ac:dyDescent="0.3">
      <c r="B30" s="141"/>
      <c r="C30" s="116"/>
      <c r="D30" s="142"/>
      <c r="E30" s="143"/>
      <c r="F30" s="143"/>
      <c r="G30" s="143"/>
      <c r="H30" s="143"/>
      <c r="I30" s="144"/>
      <c r="J30" s="144"/>
      <c r="K30" s="145"/>
      <c r="L30" s="234" t="s">
        <v>554</v>
      </c>
      <c r="M30" s="234"/>
      <c r="N30" s="234"/>
      <c r="O30" s="234" t="s">
        <v>143</v>
      </c>
      <c r="P30" s="117"/>
      <c r="Q30" s="118">
        <f>SUM(Q28:Q29)</f>
        <v>110843.76666666666</v>
      </c>
    </row>
    <row r="31" spans="1:120" ht="10.050000000000001" customHeight="1" x14ac:dyDescent="0.3">
      <c r="B31" s="95"/>
      <c r="P31" s="96"/>
      <c r="Q31" s="164"/>
    </row>
    <row r="32" spans="1:120" ht="60" customHeight="1" x14ac:dyDescent="0.3">
      <c r="B32" s="148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50"/>
      <c r="O32" s="123" t="s">
        <v>553</v>
      </c>
      <c r="P32" s="124"/>
      <c r="Q32" s="165">
        <f>Q15+Q24+Q30</f>
        <v>16049970.379146665</v>
      </c>
    </row>
    <row r="33" spans="14:19" s="159" customFormat="1" x14ac:dyDescent="0.3">
      <c r="N33" s="208"/>
      <c r="O33" s="209"/>
      <c r="P33" s="210"/>
      <c r="S33" s="212"/>
    </row>
    <row r="34" spans="14:19" s="159" customFormat="1" x14ac:dyDescent="0.3">
      <c r="N34" s="208"/>
      <c r="O34" s="209"/>
      <c r="P34" s="210"/>
      <c r="S34" s="212"/>
    </row>
    <row r="35" spans="14:19" s="159" customFormat="1" x14ac:dyDescent="0.3">
      <c r="N35" s="208"/>
      <c r="O35" s="209"/>
      <c r="P35" s="210"/>
    </row>
    <row r="36" spans="14:19" s="159" customFormat="1" x14ac:dyDescent="0.3">
      <c r="N36" s="208"/>
      <c r="O36" s="209"/>
      <c r="P36" s="210"/>
    </row>
    <row r="37" spans="14:19" s="159" customFormat="1" x14ac:dyDescent="0.3">
      <c r="N37" s="208"/>
      <c r="O37" s="209"/>
      <c r="P37" s="210"/>
    </row>
    <row r="38" spans="14:19" s="159" customFormat="1" x14ac:dyDescent="0.3">
      <c r="N38" s="208"/>
      <c r="O38" s="209"/>
      <c r="P38" s="210"/>
    </row>
    <row r="39" spans="14:19" s="159" customFormat="1" x14ac:dyDescent="0.3">
      <c r="N39" s="208"/>
      <c r="O39" s="209"/>
      <c r="P39" s="210"/>
    </row>
    <row r="40" spans="14:19" s="159" customFormat="1" x14ac:dyDescent="0.3">
      <c r="N40" s="208"/>
      <c r="O40" s="209"/>
      <c r="P40" s="210"/>
    </row>
    <row r="41" spans="14:19" s="159" customFormat="1" x14ac:dyDescent="0.3">
      <c r="N41" s="208"/>
      <c r="O41" s="209"/>
      <c r="P41" s="210"/>
    </row>
    <row r="42" spans="14:19" s="159" customFormat="1" x14ac:dyDescent="0.3">
      <c r="N42" s="208"/>
      <c r="O42" s="209"/>
      <c r="P42" s="210"/>
    </row>
    <row r="43" spans="14:19" s="159" customFormat="1" x14ac:dyDescent="0.3">
      <c r="N43" s="208"/>
      <c r="O43" s="209"/>
      <c r="P43" s="210"/>
    </row>
    <row r="44" spans="14:19" s="159" customFormat="1" x14ac:dyDescent="0.3">
      <c r="N44" s="208"/>
      <c r="O44" s="209"/>
      <c r="P44" s="210"/>
    </row>
    <row r="45" spans="14:19" s="159" customFormat="1" x14ac:dyDescent="0.3">
      <c r="N45" s="208"/>
      <c r="O45" s="209"/>
      <c r="P45" s="210"/>
    </row>
    <row r="46" spans="14:19" s="159" customFormat="1" x14ac:dyDescent="0.3">
      <c r="N46" s="208"/>
      <c r="O46" s="209"/>
      <c r="P46" s="210"/>
    </row>
    <row r="47" spans="14:19" s="159" customFormat="1" x14ac:dyDescent="0.3">
      <c r="N47" s="208"/>
      <c r="O47" s="209"/>
      <c r="P47" s="210"/>
    </row>
    <row r="48" spans="14:19" s="159" customFormat="1" x14ac:dyDescent="0.3">
      <c r="N48" s="208"/>
      <c r="O48" s="209"/>
      <c r="P48" s="210"/>
    </row>
    <row r="49" spans="14:16" s="159" customFormat="1" x14ac:dyDescent="0.3">
      <c r="N49" s="208"/>
      <c r="O49" s="209"/>
      <c r="P49" s="210"/>
    </row>
    <row r="50" spans="14:16" s="159" customFormat="1" x14ac:dyDescent="0.3">
      <c r="N50" s="208"/>
      <c r="O50" s="209"/>
      <c r="P50" s="210"/>
    </row>
    <row r="51" spans="14:16" s="159" customFormat="1" x14ac:dyDescent="0.3">
      <c r="N51" s="208"/>
      <c r="O51" s="209"/>
      <c r="P51" s="210"/>
    </row>
    <row r="52" spans="14:16" s="159" customFormat="1" x14ac:dyDescent="0.3">
      <c r="N52" s="208"/>
      <c r="O52" s="209"/>
      <c r="P52" s="210"/>
    </row>
    <row r="53" spans="14:16" s="159" customFormat="1" x14ac:dyDescent="0.3">
      <c r="N53" s="208"/>
      <c r="O53" s="209"/>
      <c r="P53" s="210"/>
    </row>
    <row r="54" spans="14:16" s="159" customFormat="1" x14ac:dyDescent="0.3">
      <c r="N54" s="208"/>
      <c r="O54" s="209"/>
      <c r="P54" s="210"/>
    </row>
    <row r="55" spans="14:16" s="159" customFormat="1" x14ac:dyDescent="0.3">
      <c r="N55" s="208"/>
      <c r="O55" s="209"/>
      <c r="P55" s="210"/>
    </row>
    <row r="56" spans="14:16" s="159" customFormat="1" x14ac:dyDescent="0.3">
      <c r="N56" s="208"/>
      <c r="O56" s="209"/>
      <c r="P56" s="210"/>
    </row>
    <row r="57" spans="14:16" s="159" customFormat="1" x14ac:dyDescent="0.3">
      <c r="N57" s="208"/>
      <c r="O57" s="209"/>
      <c r="P57" s="210"/>
    </row>
    <row r="58" spans="14:16" s="159" customFormat="1" x14ac:dyDescent="0.3">
      <c r="N58" s="208"/>
      <c r="O58" s="209"/>
      <c r="P58" s="210"/>
    </row>
    <row r="59" spans="14:16" s="159" customFormat="1" x14ac:dyDescent="0.3">
      <c r="N59" s="208"/>
      <c r="O59" s="209"/>
      <c r="P59" s="210"/>
    </row>
    <row r="60" spans="14:16" s="159" customFormat="1" x14ac:dyDescent="0.3">
      <c r="N60" s="208"/>
      <c r="O60" s="209"/>
      <c r="P60" s="210"/>
    </row>
    <row r="61" spans="14:16" s="159" customFormat="1" x14ac:dyDescent="0.3">
      <c r="N61" s="208"/>
      <c r="O61" s="209"/>
      <c r="P61" s="210"/>
    </row>
    <row r="62" spans="14:16" s="159" customFormat="1" x14ac:dyDescent="0.3">
      <c r="N62" s="208"/>
      <c r="O62" s="209"/>
      <c r="P62" s="210"/>
    </row>
    <row r="63" spans="14:16" s="159" customFormat="1" x14ac:dyDescent="0.3">
      <c r="N63" s="208"/>
      <c r="O63" s="209"/>
      <c r="P63" s="210"/>
    </row>
    <row r="64" spans="14:16" s="159" customFormat="1" x14ac:dyDescent="0.3">
      <c r="N64" s="208"/>
      <c r="O64" s="209"/>
      <c r="P64" s="210"/>
    </row>
    <row r="65" spans="14:16" s="159" customFormat="1" x14ac:dyDescent="0.3">
      <c r="N65" s="208"/>
      <c r="O65" s="209"/>
      <c r="P65" s="210"/>
    </row>
    <row r="66" spans="14:16" s="159" customFormat="1" x14ac:dyDescent="0.3">
      <c r="N66" s="208"/>
      <c r="O66" s="209"/>
      <c r="P66" s="210"/>
    </row>
    <row r="67" spans="14:16" s="159" customFormat="1" x14ac:dyDescent="0.3">
      <c r="N67" s="208"/>
      <c r="O67" s="209"/>
      <c r="P67" s="210"/>
    </row>
    <row r="68" spans="14:16" s="159" customFormat="1" x14ac:dyDescent="0.3">
      <c r="N68" s="208"/>
      <c r="O68" s="209"/>
      <c r="P68" s="210"/>
    </row>
    <row r="69" spans="14:16" s="159" customFormat="1" x14ac:dyDescent="0.3">
      <c r="N69" s="208"/>
      <c r="O69" s="209"/>
      <c r="P69" s="210"/>
    </row>
    <row r="70" spans="14:16" s="159" customFormat="1" x14ac:dyDescent="0.3">
      <c r="N70" s="208"/>
      <c r="O70" s="209"/>
      <c r="P70" s="210"/>
    </row>
    <row r="71" spans="14:16" s="159" customFormat="1" x14ac:dyDescent="0.3">
      <c r="N71" s="208"/>
      <c r="O71" s="209"/>
      <c r="P71" s="210"/>
    </row>
    <row r="72" spans="14:16" s="159" customFormat="1" x14ac:dyDescent="0.3">
      <c r="N72" s="208"/>
      <c r="O72" s="209"/>
      <c r="P72" s="210"/>
    </row>
    <row r="73" spans="14:16" s="159" customFormat="1" x14ac:dyDescent="0.3">
      <c r="N73" s="208"/>
      <c r="O73" s="209"/>
      <c r="P73" s="210"/>
    </row>
    <row r="74" spans="14:16" s="159" customFormat="1" x14ac:dyDescent="0.3">
      <c r="N74" s="208"/>
      <c r="O74" s="209"/>
      <c r="P74" s="210"/>
    </row>
    <row r="75" spans="14:16" s="159" customFormat="1" x14ac:dyDescent="0.3">
      <c r="N75" s="208"/>
      <c r="O75" s="209"/>
      <c r="P75" s="210"/>
    </row>
    <row r="76" spans="14:16" s="159" customFormat="1" x14ac:dyDescent="0.3">
      <c r="N76" s="208"/>
      <c r="O76" s="209"/>
      <c r="P76" s="210"/>
    </row>
    <row r="77" spans="14:16" s="159" customFormat="1" x14ac:dyDescent="0.3">
      <c r="N77" s="208"/>
      <c r="O77" s="209"/>
      <c r="P77" s="210"/>
    </row>
    <row r="78" spans="14:16" s="159" customFormat="1" x14ac:dyDescent="0.3">
      <c r="N78" s="208"/>
      <c r="O78" s="209"/>
      <c r="P78" s="210"/>
    </row>
    <row r="79" spans="14:16" s="159" customFormat="1" x14ac:dyDescent="0.3">
      <c r="N79" s="208"/>
      <c r="O79" s="209"/>
      <c r="P79" s="210"/>
    </row>
    <row r="80" spans="14:16" s="159" customFormat="1" x14ac:dyDescent="0.3">
      <c r="N80" s="208"/>
      <c r="O80" s="209"/>
      <c r="P80" s="210"/>
    </row>
    <row r="81" spans="14:16" s="159" customFormat="1" x14ac:dyDescent="0.3">
      <c r="N81" s="208"/>
      <c r="O81" s="209"/>
      <c r="P81" s="210"/>
    </row>
    <row r="82" spans="14:16" s="159" customFormat="1" x14ac:dyDescent="0.3">
      <c r="N82" s="208"/>
      <c r="O82" s="209"/>
      <c r="P82" s="210"/>
    </row>
    <row r="83" spans="14:16" s="159" customFormat="1" x14ac:dyDescent="0.3">
      <c r="N83" s="208"/>
      <c r="O83" s="209"/>
      <c r="P83" s="210"/>
    </row>
    <row r="84" spans="14:16" s="159" customFormat="1" x14ac:dyDescent="0.3">
      <c r="N84" s="208"/>
      <c r="O84" s="209"/>
      <c r="P84" s="210"/>
    </row>
    <row r="85" spans="14:16" s="159" customFormat="1" x14ac:dyDescent="0.3">
      <c r="N85" s="208"/>
      <c r="O85" s="209"/>
      <c r="P85" s="210"/>
    </row>
    <row r="86" spans="14:16" s="159" customFormat="1" x14ac:dyDescent="0.3">
      <c r="N86" s="208"/>
      <c r="O86" s="209"/>
      <c r="P86" s="210"/>
    </row>
    <row r="87" spans="14:16" s="159" customFormat="1" x14ac:dyDescent="0.3">
      <c r="N87" s="208"/>
      <c r="O87" s="209"/>
      <c r="P87" s="210"/>
    </row>
    <row r="88" spans="14:16" s="159" customFormat="1" x14ac:dyDescent="0.3">
      <c r="N88" s="208"/>
      <c r="O88" s="209"/>
      <c r="P88" s="210"/>
    </row>
    <row r="89" spans="14:16" s="159" customFormat="1" x14ac:dyDescent="0.3">
      <c r="N89" s="208"/>
      <c r="O89" s="209"/>
      <c r="P89" s="210"/>
    </row>
    <row r="90" spans="14:16" s="159" customFormat="1" x14ac:dyDescent="0.3">
      <c r="N90" s="208"/>
      <c r="O90" s="209"/>
      <c r="P90" s="210"/>
    </row>
    <row r="91" spans="14:16" s="159" customFormat="1" x14ac:dyDescent="0.3">
      <c r="N91" s="208"/>
      <c r="O91" s="209"/>
      <c r="P91" s="210"/>
    </row>
    <row r="92" spans="14:16" s="159" customFormat="1" x14ac:dyDescent="0.3">
      <c r="N92" s="208"/>
      <c r="O92" s="209"/>
      <c r="P92" s="210"/>
    </row>
    <row r="93" spans="14:16" s="159" customFormat="1" x14ac:dyDescent="0.3">
      <c r="N93" s="208"/>
      <c r="O93" s="209"/>
      <c r="P93" s="210"/>
    </row>
    <row r="94" spans="14:16" s="159" customFormat="1" x14ac:dyDescent="0.3">
      <c r="N94" s="208"/>
      <c r="O94" s="209"/>
      <c r="P94" s="210"/>
    </row>
    <row r="95" spans="14:16" s="159" customFormat="1" x14ac:dyDescent="0.3">
      <c r="N95" s="208"/>
      <c r="O95" s="209"/>
      <c r="P95" s="210"/>
    </row>
    <row r="96" spans="14:16" s="159" customFormat="1" x14ac:dyDescent="0.3">
      <c r="N96" s="208"/>
      <c r="O96" s="209"/>
      <c r="P96" s="210"/>
    </row>
    <row r="97" spans="14:16" s="159" customFormat="1" x14ac:dyDescent="0.3">
      <c r="N97" s="208"/>
      <c r="O97" s="209"/>
      <c r="P97" s="210"/>
    </row>
    <row r="98" spans="14:16" s="159" customFormat="1" x14ac:dyDescent="0.3">
      <c r="N98" s="208"/>
      <c r="O98" s="209"/>
      <c r="P98" s="210"/>
    </row>
    <row r="99" spans="14:16" s="159" customFormat="1" x14ac:dyDescent="0.3">
      <c r="N99" s="208"/>
      <c r="O99" s="209"/>
      <c r="P99" s="210"/>
    </row>
    <row r="100" spans="14:16" s="159" customFormat="1" x14ac:dyDescent="0.3">
      <c r="N100" s="208"/>
      <c r="O100" s="209"/>
      <c r="P100" s="210"/>
    </row>
    <row r="101" spans="14:16" s="159" customFormat="1" x14ac:dyDescent="0.3">
      <c r="N101" s="208"/>
      <c r="O101" s="209"/>
      <c r="P101" s="210"/>
    </row>
    <row r="102" spans="14:16" s="159" customFormat="1" x14ac:dyDescent="0.3">
      <c r="N102" s="208"/>
      <c r="O102" s="209"/>
      <c r="P102" s="210"/>
    </row>
    <row r="103" spans="14:16" s="159" customFormat="1" x14ac:dyDescent="0.3">
      <c r="N103" s="208"/>
      <c r="O103" s="209"/>
      <c r="P103" s="210"/>
    </row>
    <row r="104" spans="14:16" s="159" customFormat="1" x14ac:dyDescent="0.3">
      <c r="N104" s="208"/>
      <c r="O104" s="209"/>
      <c r="P104" s="210"/>
    </row>
    <row r="105" spans="14:16" s="159" customFormat="1" x14ac:dyDescent="0.3">
      <c r="N105" s="208"/>
      <c r="O105" s="209"/>
      <c r="P105" s="210"/>
    </row>
    <row r="106" spans="14:16" s="159" customFormat="1" x14ac:dyDescent="0.3">
      <c r="N106" s="208"/>
      <c r="O106" s="209"/>
      <c r="P106" s="210"/>
    </row>
    <row r="107" spans="14:16" s="159" customFormat="1" x14ac:dyDescent="0.3">
      <c r="N107" s="208"/>
      <c r="O107" s="209"/>
      <c r="P107" s="210"/>
    </row>
    <row r="108" spans="14:16" s="159" customFormat="1" x14ac:dyDescent="0.3">
      <c r="N108" s="208"/>
      <c r="O108" s="209"/>
      <c r="P108" s="210"/>
    </row>
    <row r="109" spans="14:16" s="159" customFormat="1" x14ac:dyDescent="0.3">
      <c r="N109" s="208"/>
      <c r="O109" s="209"/>
      <c r="P109" s="210"/>
    </row>
    <row r="110" spans="14:16" s="159" customFormat="1" x14ac:dyDescent="0.3">
      <c r="N110" s="208"/>
      <c r="O110" s="209"/>
      <c r="P110" s="210"/>
    </row>
    <row r="111" spans="14:16" s="159" customFormat="1" x14ac:dyDescent="0.3">
      <c r="N111" s="208"/>
      <c r="O111" s="209"/>
      <c r="P111" s="210"/>
    </row>
    <row r="112" spans="14:16" s="159" customFormat="1" x14ac:dyDescent="0.3">
      <c r="N112" s="208"/>
      <c r="O112" s="209"/>
      <c r="P112" s="210"/>
    </row>
    <row r="113" spans="14:16" s="159" customFormat="1" x14ac:dyDescent="0.3">
      <c r="N113" s="208"/>
      <c r="O113" s="209"/>
      <c r="P113" s="210"/>
    </row>
    <row r="114" spans="14:16" s="159" customFormat="1" x14ac:dyDescent="0.3">
      <c r="N114" s="208"/>
      <c r="O114" s="209"/>
      <c r="P114" s="210"/>
    </row>
    <row r="115" spans="14:16" s="159" customFormat="1" x14ac:dyDescent="0.3">
      <c r="N115" s="208"/>
      <c r="O115" s="209"/>
      <c r="P115" s="210"/>
    </row>
    <row r="116" spans="14:16" s="159" customFormat="1" x14ac:dyDescent="0.3">
      <c r="N116" s="208"/>
      <c r="O116" s="209"/>
      <c r="P116" s="210"/>
    </row>
    <row r="117" spans="14:16" s="159" customFormat="1" x14ac:dyDescent="0.3">
      <c r="N117" s="208"/>
      <c r="O117" s="209"/>
      <c r="P117" s="210"/>
    </row>
    <row r="118" spans="14:16" s="159" customFormat="1" x14ac:dyDescent="0.3">
      <c r="N118" s="208"/>
      <c r="O118" s="209"/>
      <c r="P118" s="210"/>
    </row>
    <row r="119" spans="14:16" s="159" customFormat="1" x14ac:dyDescent="0.3">
      <c r="N119" s="208"/>
      <c r="O119" s="209"/>
      <c r="P119" s="210"/>
    </row>
    <row r="120" spans="14:16" s="159" customFormat="1" x14ac:dyDescent="0.3">
      <c r="N120" s="208"/>
      <c r="O120" s="209"/>
      <c r="P120" s="210"/>
    </row>
    <row r="121" spans="14:16" s="159" customFormat="1" x14ac:dyDescent="0.3">
      <c r="N121" s="208"/>
      <c r="O121" s="209"/>
      <c r="P121" s="210"/>
    </row>
    <row r="122" spans="14:16" s="159" customFormat="1" x14ac:dyDescent="0.3">
      <c r="N122" s="208"/>
      <c r="O122" s="209"/>
      <c r="P122" s="210"/>
    </row>
    <row r="123" spans="14:16" s="159" customFormat="1" x14ac:dyDescent="0.3">
      <c r="N123" s="208"/>
      <c r="O123" s="209"/>
      <c r="P123" s="210"/>
    </row>
    <row r="124" spans="14:16" s="159" customFormat="1" x14ac:dyDescent="0.3">
      <c r="N124" s="208"/>
      <c r="O124" s="209"/>
      <c r="P124" s="210"/>
    </row>
    <row r="125" spans="14:16" s="159" customFormat="1" x14ac:dyDescent="0.3">
      <c r="N125" s="208"/>
      <c r="O125" s="209"/>
      <c r="P125" s="210"/>
    </row>
    <row r="126" spans="14:16" s="159" customFormat="1" x14ac:dyDescent="0.3">
      <c r="N126" s="208"/>
      <c r="O126" s="209"/>
      <c r="P126" s="210"/>
    </row>
    <row r="127" spans="14:16" s="159" customFormat="1" x14ac:dyDescent="0.3">
      <c r="N127" s="208"/>
      <c r="O127" s="209"/>
      <c r="P127" s="210"/>
    </row>
    <row r="128" spans="14:16" s="159" customFormat="1" x14ac:dyDescent="0.3">
      <c r="N128" s="208"/>
      <c r="O128" s="209"/>
      <c r="P128" s="210"/>
    </row>
    <row r="129" spans="14:16" s="159" customFormat="1" x14ac:dyDescent="0.3">
      <c r="N129" s="208"/>
      <c r="O129" s="209"/>
      <c r="P129" s="210"/>
    </row>
    <row r="130" spans="14:16" s="159" customFormat="1" x14ac:dyDescent="0.3">
      <c r="N130" s="208"/>
      <c r="O130" s="209"/>
      <c r="P130" s="210"/>
    </row>
    <row r="131" spans="14:16" s="159" customFormat="1" x14ac:dyDescent="0.3">
      <c r="N131" s="208"/>
      <c r="O131" s="209"/>
      <c r="P131" s="210"/>
    </row>
    <row r="132" spans="14:16" s="159" customFormat="1" x14ac:dyDescent="0.3">
      <c r="N132" s="208"/>
      <c r="O132" s="209"/>
      <c r="P132" s="210"/>
    </row>
    <row r="133" spans="14:16" s="159" customFormat="1" x14ac:dyDescent="0.3">
      <c r="N133" s="208"/>
      <c r="O133" s="209"/>
      <c r="P133" s="210"/>
    </row>
    <row r="134" spans="14:16" s="159" customFormat="1" x14ac:dyDescent="0.3">
      <c r="N134" s="208"/>
      <c r="O134" s="209"/>
      <c r="P134" s="210"/>
    </row>
    <row r="135" spans="14:16" s="159" customFormat="1" x14ac:dyDescent="0.3">
      <c r="N135" s="208"/>
      <c r="O135" s="209"/>
      <c r="P135" s="210"/>
    </row>
    <row r="136" spans="14:16" s="159" customFormat="1" x14ac:dyDescent="0.3">
      <c r="N136" s="208"/>
      <c r="O136" s="209"/>
      <c r="P136" s="210"/>
    </row>
    <row r="137" spans="14:16" s="159" customFormat="1" x14ac:dyDescent="0.3">
      <c r="N137" s="208"/>
      <c r="O137" s="209"/>
      <c r="P137" s="210"/>
    </row>
    <row r="138" spans="14:16" s="159" customFormat="1" x14ac:dyDescent="0.3">
      <c r="N138" s="208"/>
      <c r="O138" s="209"/>
      <c r="P138" s="210"/>
    </row>
    <row r="139" spans="14:16" s="159" customFormat="1" x14ac:dyDescent="0.3">
      <c r="N139" s="208"/>
      <c r="O139" s="209"/>
      <c r="P139" s="210"/>
    </row>
    <row r="140" spans="14:16" s="159" customFormat="1" x14ac:dyDescent="0.3">
      <c r="N140" s="208"/>
      <c r="O140" s="209"/>
      <c r="P140" s="210"/>
    </row>
    <row r="141" spans="14:16" s="159" customFormat="1" x14ac:dyDescent="0.3">
      <c r="N141" s="208"/>
      <c r="O141" s="209"/>
      <c r="P141" s="210"/>
    </row>
    <row r="142" spans="14:16" s="159" customFormat="1" x14ac:dyDescent="0.3">
      <c r="N142" s="208"/>
      <c r="O142" s="209"/>
      <c r="P142" s="210"/>
    </row>
    <row r="143" spans="14:16" s="159" customFormat="1" x14ac:dyDescent="0.3">
      <c r="N143" s="208"/>
      <c r="O143" s="209"/>
      <c r="P143" s="210"/>
    </row>
    <row r="144" spans="14:16" s="159" customFormat="1" x14ac:dyDescent="0.3">
      <c r="N144" s="208"/>
      <c r="O144" s="209"/>
      <c r="P144" s="210"/>
    </row>
    <row r="145" spans="14:16" s="159" customFormat="1" x14ac:dyDescent="0.3">
      <c r="N145" s="208"/>
      <c r="O145" s="209"/>
      <c r="P145" s="210"/>
    </row>
    <row r="146" spans="14:16" s="159" customFormat="1" x14ac:dyDescent="0.3">
      <c r="N146" s="208"/>
      <c r="O146" s="209"/>
      <c r="P146" s="210"/>
    </row>
    <row r="147" spans="14:16" s="159" customFormat="1" x14ac:dyDescent="0.3">
      <c r="N147" s="208"/>
      <c r="O147" s="209"/>
      <c r="P147" s="210"/>
    </row>
    <row r="148" spans="14:16" s="159" customFormat="1" x14ac:dyDescent="0.3">
      <c r="N148" s="208"/>
      <c r="O148" s="209"/>
      <c r="P148" s="210"/>
    </row>
    <row r="149" spans="14:16" s="159" customFormat="1" x14ac:dyDescent="0.3">
      <c r="N149" s="208"/>
      <c r="O149" s="209"/>
      <c r="P149" s="210"/>
    </row>
    <row r="150" spans="14:16" s="159" customFormat="1" x14ac:dyDescent="0.3">
      <c r="N150" s="208"/>
      <c r="O150" s="209"/>
      <c r="P150" s="210"/>
    </row>
    <row r="151" spans="14:16" s="159" customFormat="1" x14ac:dyDescent="0.3">
      <c r="N151" s="208"/>
      <c r="O151" s="209"/>
      <c r="P151" s="210"/>
    </row>
    <row r="152" spans="14:16" s="159" customFormat="1" x14ac:dyDescent="0.3">
      <c r="N152" s="208"/>
      <c r="O152" s="209"/>
      <c r="P152" s="210"/>
    </row>
    <row r="153" spans="14:16" s="159" customFormat="1" x14ac:dyDescent="0.3">
      <c r="N153" s="208"/>
      <c r="O153" s="209"/>
      <c r="P153" s="210"/>
    </row>
    <row r="154" spans="14:16" s="159" customFormat="1" x14ac:dyDescent="0.3">
      <c r="N154" s="208"/>
      <c r="O154" s="209"/>
      <c r="P154" s="210"/>
    </row>
    <row r="155" spans="14:16" s="159" customFormat="1" x14ac:dyDescent="0.3">
      <c r="N155" s="208"/>
      <c r="O155" s="209"/>
      <c r="P155" s="210"/>
    </row>
    <row r="156" spans="14:16" s="159" customFormat="1" x14ac:dyDescent="0.3">
      <c r="N156" s="208"/>
      <c r="O156" s="209"/>
      <c r="P156" s="210"/>
    </row>
    <row r="157" spans="14:16" s="159" customFormat="1" x14ac:dyDescent="0.3">
      <c r="N157" s="208"/>
      <c r="O157" s="209"/>
      <c r="P157" s="210"/>
    </row>
    <row r="158" spans="14:16" s="159" customFormat="1" x14ac:dyDescent="0.3">
      <c r="N158" s="208"/>
      <c r="O158" s="209"/>
      <c r="P158" s="210"/>
    </row>
    <row r="159" spans="14:16" s="159" customFormat="1" x14ac:dyDescent="0.3">
      <c r="N159" s="208"/>
      <c r="O159" s="209"/>
      <c r="P159" s="210"/>
    </row>
    <row r="160" spans="14:16" s="159" customFormat="1" x14ac:dyDescent="0.3">
      <c r="N160" s="208"/>
      <c r="O160" s="209"/>
      <c r="P160" s="210"/>
    </row>
    <row r="161" spans="14:16" s="159" customFormat="1" x14ac:dyDescent="0.3">
      <c r="N161" s="208"/>
      <c r="O161" s="209"/>
      <c r="P161" s="210"/>
    </row>
    <row r="162" spans="14:16" s="159" customFormat="1" x14ac:dyDescent="0.3">
      <c r="N162" s="208"/>
      <c r="O162" s="209"/>
      <c r="P162" s="210"/>
    </row>
    <row r="163" spans="14:16" s="159" customFormat="1" x14ac:dyDescent="0.3">
      <c r="N163" s="208"/>
      <c r="O163" s="209"/>
      <c r="P163" s="210"/>
    </row>
    <row r="164" spans="14:16" s="159" customFormat="1" x14ac:dyDescent="0.3">
      <c r="N164" s="208"/>
      <c r="O164" s="209"/>
      <c r="P164" s="210"/>
    </row>
    <row r="165" spans="14:16" s="159" customFormat="1" x14ac:dyDescent="0.3">
      <c r="N165" s="208"/>
      <c r="O165" s="209"/>
      <c r="P165" s="210"/>
    </row>
    <row r="166" spans="14:16" s="159" customFormat="1" x14ac:dyDescent="0.3">
      <c r="N166" s="208"/>
      <c r="O166" s="209"/>
      <c r="P166" s="210"/>
    </row>
    <row r="167" spans="14:16" s="159" customFormat="1" x14ac:dyDescent="0.3">
      <c r="N167" s="208"/>
      <c r="O167" s="209"/>
      <c r="P167" s="210"/>
    </row>
    <row r="168" spans="14:16" s="159" customFormat="1" x14ac:dyDescent="0.3">
      <c r="N168" s="208"/>
      <c r="O168" s="209"/>
      <c r="P168" s="210"/>
    </row>
    <row r="169" spans="14:16" s="159" customFormat="1" x14ac:dyDescent="0.3">
      <c r="N169" s="208"/>
      <c r="O169" s="209"/>
      <c r="P169" s="210"/>
    </row>
    <row r="170" spans="14:16" s="159" customFormat="1" x14ac:dyDescent="0.3">
      <c r="N170" s="208"/>
      <c r="O170" s="209"/>
      <c r="P170" s="210"/>
    </row>
    <row r="171" spans="14:16" s="159" customFormat="1" x14ac:dyDescent="0.3">
      <c r="N171" s="208"/>
      <c r="O171" s="209"/>
      <c r="P171" s="210"/>
    </row>
    <row r="172" spans="14:16" s="159" customFormat="1" x14ac:dyDescent="0.3">
      <c r="N172" s="208"/>
      <c r="O172" s="209"/>
      <c r="P172" s="210"/>
    </row>
    <row r="173" spans="14:16" s="159" customFormat="1" x14ac:dyDescent="0.3">
      <c r="N173" s="208"/>
      <c r="O173" s="209"/>
      <c r="P173" s="210"/>
    </row>
    <row r="174" spans="14:16" s="159" customFormat="1" x14ac:dyDescent="0.3">
      <c r="N174" s="208"/>
      <c r="O174" s="209"/>
      <c r="P174" s="210"/>
    </row>
    <row r="175" spans="14:16" s="159" customFormat="1" x14ac:dyDescent="0.3">
      <c r="N175" s="208"/>
      <c r="O175" s="209"/>
      <c r="P175" s="210"/>
    </row>
    <row r="176" spans="14:16" s="159" customFormat="1" x14ac:dyDescent="0.3">
      <c r="N176" s="208"/>
      <c r="O176" s="209"/>
      <c r="P176" s="210"/>
    </row>
    <row r="177" spans="14:16" s="159" customFormat="1" x14ac:dyDescent="0.3">
      <c r="N177" s="208"/>
      <c r="O177" s="209"/>
      <c r="P177" s="210"/>
    </row>
    <row r="178" spans="14:16" s="159" customFormat="1" x14ac:dyDescent="0.3">
      <c r="N178" s="208"/>
      <c r="O178" s="209"/>
      <c r="P178" s="210"/>
    </row>
    <row r="179" spans="14:16" s="159" customFormat="1" x14ac:dyDescent="0.3">
      <c r="N179" s="208"/>
      <c r="O179" s="209"/>
      <c r="P179" s="210"/>
    </row>
    <row r="180" spans="14:16" s="159" customFormat="1" x14ac:dyDescent="0.3">
      <c r="N180" s="208"/>
      <c r="O180" s="209"/>
      <c r="P180" s="210"/>
    </row>
    <row r="181" spans="14:16" s="159" customFormat="1" x14ac:dyDescent="0.3">
      <c r="N181" s="208"/>
      <c r="O181" s="209"/>
      <c r="P181" s="210"/>
    </row>
    <row r="182" spans="14:16" s="159" customFormat="1" x14ac:dyDescent="0.3">
      <c r="N182" s="208"/>
      <c r="O182" s="209"/>
      <c r="P182" s="210"/>
    </row>
    <row r="183" spans="14:16" s="159" customFormat="1" x14ac:dyDescent="0.3">
      <c r="N183" s="208"/>
      <c r="O183" s="209"/>
      <c r="P183" s="210"/>
    </row>
    <row r="184" spans="14:16" s="159" customFormat="1" x14ac:dyDescent="0.3">
      <c r="N184" s="208"/>
      <c r="O184" s="209"/>
      <c r="P184" s="210"/>
    </row>
    <row r="185" spans="14:16" s="159" customFormat="1" x14ac:dyDescent="0.3">
      <c r="N185" s="208"/>
      <c r="O185" s="209"/>
      <c r="P185" s="210"/>
    </row>
    <row r="186" spans="14:16" s="159" customFormat="1" x14ac:dyDescent="0.3">
      <c r="N186" s="208"/>
      <c r="O186" s="209"/>
      <c r="P186" s="210"/>
    </row>
    <row r="187" spans="14:16" s="159" customFormat="1" x14ac:dyDescent="0.3">
      <c r="N187" s="208"/>
      <c r="O187" s="209"/>
      <c r="P187" s="210"/>
    </row>
    <row r="188" spans="14:16" s="159" customFormat="1" x14ac:dyDescent="0.3">
      <c r="N188" s="208"/>
      <c r="O188" s="209"/>
      <c r="P188" s="210"/>
    </row>
    <row r="189" spans="14:16" s="159" customFormat="1" x14ac:dyDescent="0.3">
      <c r="N189" s="208"/>
      <c r="O189" s="209"/>
      <c r="P189" s="210"/>
    </row>
    <row r="190" spans="14:16" s="159" customFormat="1" x14ac:dyDescent="0.3">
      <c r="N190" s="208"/>
      <c r="O190" s="209"/>
      <c r="P190" s="210"/>
    </row>
    <row r="191" spans="14:16" s="159" customFormat="1" x14ac:dyDescent="0.3">
      <c r="N191" s="208"/>
      <c r="O191" s="209"/>
      <c r="P191" s="210"/>
    </row>
    <row r="192" spans="14:16" s="159" customFormat="1" x14ac:dyDescent="0.3">
      <c r="N192" s="208"/>
      <c r="O192" s="209"/>
      <c r="P192" s="210"/>
    </row>
    <row r="193" spans="14:16" s="159" customFormat="1" x14ac:dyDescent="0.3">
      <c r="N193" s="208"/>
      <c r="O193" s="209"/>
      <c r="P193" s="210"/>
    </row>
    <row r="194" spans="14:16" s="159" customFormat="1" x14ac:dyDescent="0.3">
      <c r="N194" s="208"/>
      <c r="O194" s="209"/>
      <c r="P194" s="210"/>
    </row>
  </sheetData>
  <mergeCells count="27">
    <mergeCell ref="B2:Q2"/>
    <mergeCell ref="D5:D11"/>
    <mergeCell ref="J5:J11"/>
    <mergeCell ref="I5:I11"/>
    <mergeCell ref="H5:H11"/>
    <mergeCell ref="E5:E11"/>
    <mergeCell ref="F5:F11"/>
    <mergeCell ref="G5:G11"/>
    <mergeCell ref="B5:B11"/>
    <mergeCell ref="C5:C11"/>
    <mergeCell ref="B17:Q17"/>
    <mergeCell ref="L15:O15"/>
    <mergeCell ref="B12:B14"/>
    <mergeCell ref="C12:C14"/>
    <mergeCell ref="J12:J14"/>
    <mergeCell ref="I12:I14"/>
    <mergeCell ref="H12:H14"/>
    <mergeCell ref="D12:D14"/>
    <mergeCell ref="E12:E14"/>
    <mergeCell ref="F12:F14"/>
    <mergeCell ref="G12:G14"/>
    <mergeCell ref="L30:O30"/>
    <mergeCell ref="D27:J27"/>
    <mergeCell ref="D29:J29"/>
    <mergeCell ref="L24:O24"/>
    <mergeCell ref="D28:J28"/>
    <mergeCell ref="B26:Q26"/>
  </mergeCells>
  <phoneticPr fontId="11" type="noConversion"/>
  <dataValidations count="2">
    <dataValidation type="list" allowBlank="1" showInputMessage="1" showErrorMessage="1" sqref="K4" xr:uid="{4D710DA8-B430-4F4E-898A-D19D95D94621}">
      <formula1>#REF!</formula1>
    </dataValidation>
    <dataValidation type="list" allowBlank="1" showInputMessage="1" showErrorMessage="1" sqref="K11:K13" xr:uid="{90A777C4-37F7-4CD7-B137-F81115C60611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A034-E7F4-4E01-AA6F-ED1D7E38EF26}">
  <sheetPr>
    <tabColor theme="9" tint="-0.249977111117893"/>
    <outlinePr summaryBelow="0" summaryRight="0"/>
  </sheetPr>
  <dimension ref="A1:K195"/>
  <sheetViews>
    <sheetView workbookViewId="0">
      <selection activeCell="D189" sqref="D189"/>
    </sheetView>
  </sheetViews>
  <sheetFormatPr defaultColWidth="14.44140625" defaultRowHeight="15.75" customHeight="1" x14ac:dyDescent="0.25"/>
  <cols>
    <col min="1" max="1" width="16.44140625" style="68" customWidth="1"/>
    <col min="2" max="2" width="93.21875" style="68" customWidth="1"/>
    <col min="3" max="3" width="16" style="68" bestFit="1" customWidth="1"/>
    <col min="4" max="4" width="17.21875" style="105" bestFit="1" customWidth="1"/>
    <col min="5" max="5" width="20.21875" style="71" bestFit="1" customWidth="1"/>
    <col min="6" max="6" width="20.21875" style="71" customWidth="1"/>
    <col min="7" max="7" width="26.5546875" style="68" bestFit="1" customWidth="1"/>
    <col min="8" max="8" width="2.77734375" style="68" customWidth="1"/>
    <col min="9" max="11" width="10.77734375" style="68" customWidth="1"/>
    <col min="12" max="16384" width="14.44140625" style="68"/>
  </cols>
  <sheetData>
    <row r="1" spans="1:11" ht="5.0999999999999996" customHeight="1" x14ac:dyDescent="0.25">
      <c r="A1" s="67"/>
      <c r="B1" s="67"/>
      <c r="C1" s="67"/>
      <c r="D1" s="67"/>
      <c r="E1" s="68"/>
      <c r="F1" s="68"/>
      <c r="J1" s="67"/>
      <c r="K1" s="67"/>
    </row>
    <row r="2" spans="1:11" ht="15" customHeight="1" x14ac:dyDescent="0.3">
      <c r="A2" s="69" t="s">
        <v>148</v>
      </c>
      <c r="B2" s="70"/>
      <c r="D2" s="104" t="s">
        <v>149</v>
      </c>
      <c r="I2" s="102">
        <v>44470</v>
      </c>
      <c r="J2" s="103"/>
      <c r="K2" s="68" t="s">
        <v>150</v>
      </c>
    </row>
    <row r="3" spans="1:11" ht="15" customHeight="1" x14ac:dyDescent="0.25">
      <c r="A3" s="72" t="s">
        <v>151</v>
      </c>
      <c r="B3" s="73">
        <v>45200</v>
      </c>
      <c r="C3" s="69"/>
      <c r="D3" s="74">
        <f>BDI!E16/100</f>
        <v>0.44600000000000001</v>
      </c>
      <c r="I3" s="102"/>
      <c r="J3" s="103"/>
    </row>
    <row r="4" spans="1:11" ht="5.0999999999999996" customHeight="1" x14ac:dyDescent="0.25"/>
    <row r="5" spans="1:11" ht="13.8" x14ac:dyDescent="0.25">
      <c r="A5" s="75" t="s">
        <v>152</v>
      </c>
      <c r="B5" s="75" t="s">
        <v>153</v>
      </c>
      <c r="C5" s="75" t="s">
        <v>154</v>
      </c>
      <c r="D5" s="106" t="s">
        <v>155</v>
      </c>
      <c r="E5" s="76" t="s">
        <v>156</v>
      </c>
      <c r="F5" s="76"/>
      <c r="G5" s="77" t="s">
        <v>157</v>
      </c>
      <c r="J5" s="107">
        <v>1</v>
      </c>
      <c r="K5" s="68" t="s">
        <v>158</v>
      </c>
    </row>
    <row r="6" spans="1:11" ht="15.75" customHeight="1" x14ac:dyDescent="0.25">
      <c r="A6" s="78"/>
      <c r="B6" s="79"/>
      <c r="C6" s="78"/>
      <c r="D6" s="108"/>
    </row>
    <row r="7" spans="1:11" ht="13.8" x14ac:dyDescent="0.25">
      <c r="A7" s="80"/>
      <c r="B7" s="81"/>
      <c r="C7" s="82"/>
      <c r="D7" s="83"/>
      <c r="G7" s="83"/>
    </row>
    <row r="8" spans="1:11" ht="13.8" x14ac:dyDescent="0.25">
      <c r="A8" s="69" t="s">
        <v>159</v>
      </c>
      <c r="B8" s="84"/>
      <c r="C8" s="80"/>
      <c r="D8" s="106" t="s">
        <v>155</v>
      </c>
      <c r="E8" s="76" t="s">
        <v>156</v>
      </c>
      <c r="F8" s="76"/>
      <c r="G8" s="85" t="s">
        <v>160</v>
      </c>
    </row>
    <row r="9" spans="1:11" ht="13.8" x14ac:dyDescent="0.25">
      <c r="A9" s="183" t="s">
        <v>161</v>
      </c>
      <c r="B9" s="184" t="s">
        <v>162</v>
      </c>
      <c r="C9" s="183" t="s">
        <v>118</v>
      </c>
      <c r="D9" s="185">
        <f>G9*$J$5*(1+$D$3)</f>
        <v>12714.779219999999</v>
      </c>
      <c r="E9" s="71" t="s">
        <v>574</v>
      </c>
      <c r="G9" s="185">
        <v>8793.07</v>
      </c>
    </row>
    <row r="10" spans="1:11" ht="13.8" x14ac:dyDescent="0.25">
      <c r="A10" s="183" t="s">
        <v>163</v>
      </c>
      <c r="B10" s="184" t="s">
        <v>164</v>
      </c>
      <c r="C10" s="183" t="s">
        <v>118</v>
      </c>
      <c r="D10" s="185">
        <f t="shared" ref="D10:D73" si="0">G10*$J$5*(1+$D$3)</f>
        <v>16457.504399999998</v>
      </c>
      <c r="E10" s="71" t="s">
        <v>574</v>
      </c>
      <c r="G10" s="185">
        <v>11381.4</v>
      </c>
    </row>
    <row r="11" spans="1:11" s="94" customFormat="1" ht="13.8" x14ac:dyDescent="0.25">
      <c r="A11" s="183" t="s">
        <v>121</v>
      </c>
      <c r="B11" s="184" t="s">
        <v>165</v>
      </c>
      <c r="C11" s="183" t="s">
        <v>118</v>
      </c>
      <c r="D11" s="185">
        <f t="shared" si="0"/>
        <v>28428.388920000001</v>
      </c>
      <c r="E11" s="71" t="s">
        <v>574</v>
      </c>
      <c r="F11" s="93"/>
      <c r="G11" s="185">
        <v>19660.02</v>
      </c>
    </row>
    <row r="12" spans="1:11" ht="13.8" x14ac:dyDescent="0.25">
      <c r="A12" s="183" t="s">
        <v>166</v>
      </c>
      <c r="B12" s="184" t="s">
        <v>167</v>
      </c>
      <c r="C12" s="183" t="s">
        <v>118</v>
      </c>
      <c r="D12" s="185">
        <f t="shared" si="0"/>
        <v>12772.546920000001</v>
      </c>
      <c r="E12" s="71" t="s">
        <v>574</v>
      </c>
      <c r="G12" s="185">
        <v>8833.02</v>
      </c>
    </row>
    <row r="13" spans="1:11" ht="13.8" x14ac:dyDescent="0.25">
      <c r="A13" s="183" t="s">
        <v>168</v>
      </c>
      <c r="B13" s="184" t="s">
        <v>169</v>
      </c>
      <c r="C13" s="183" t="s">
        <v>118</v>
      </c>
      <c r="D13" s="185">
        <f t="shared" si="0"/>
        <v>15093.73842</v>
      </c>
      <c r="E13" s="71" t="s">
        <v>574</v>
      </c>
      <c r="G13" s="185">
        <v>10438.27</v>
      </c>
    </row>
    <row r="14" spans="1:11" ht="13.8" x14ac:dyDescent="0.25">
      <c r="A14" s="183" t="s">
        <v>124</v>
      </c>
      <c r="B14" s="184" t="s">
        <v>170</v>
      </c>
      <c r="C14" s="183" t="s">
        <v>118</v>
      </c>
      <c r="D14" s="185">
        <f t="shared" si="0"/>
        <v>25699.020540000001</v>
      </c>
      <c r="E14" s="71" t="s">
        <v>574</v>
      </c>
      <c r="G14" s="185">
        <v>17772.490000000002</v>
      </c>
    </row>
    <row r="15" spans="1:11" ht="13.8" x14ac:dyDescent="0.25">
      <c r="A15" s="183" t="s">
        <v>171</v>
      </c>
      <c r="B15" s="184" t="s">
        <v>172</v>
      </c>
      <c r="C15" s="183" t="s">
        <v>118</v>
      </c>
      <c r="D15" s="185">
        <f t="shared" si="0"/>
        <v>30586.746359999997</v>
      </c>
      <c r="E15" s="71" t="s">
        <v>574</v>
      </c>
      <c r="G15" s="185">
        <v>21152.66</v>
      </c>
    </row>
    <row r="16" spans="1:11" ht="13.8" x14ac:dyDescent="0.25">
      <c r="A16" s="183" t="s">
        <v>173</v>
      </c>
      <c r="B16" s="184" t="s">
        <v>174</v>
      </c>
      <c r="C16" s="183" t="s">
        <v>118</v>
      </c>
      <c r="D16" s="185">
        <f t="shared" si="0"/>
        <v>31984.117379999996</v>
      </c>
      <c r="E16" s="71" t="s">
        <v>574</v>
      </c>
      <c r="G16" s="185">
        <v>22119.03</v>
      </c>
    </row>
    <row r="17" spans="1:7" ht="13.8" x14ac:dyDescent="0.25">
      <c r="A17" s="183" t="s">
        <v>175</v>
      </c>
      <c r="B17" s="184" t="s">
        <v>176</v>
      </c>
      <c r="C17" s="183" t="s">
        <v>118</v>
      </c>
      <c r="D17" s="185">
        <f t="shared" si="0"/>
        <v>38462.125079999998</v>
      </c>
      <c r="E17" s="71" t="s">
        <v>574</v>
      </c>
      <c r="G17" s="185">
        <v>26598.98</v>
      </c>
    </row>
    <row r="18" spans="1:7" ht="13.8" x14ac:dyDescent="0.25">
      <c r="A18" s="183" t="s">
        <v>177</v>
      </c>
      <c r="B18" s="184" t="s">
        <v>178</v>
      </c>
      <c r="C18" s="183" t="s">
        <v>118</v>
      </c>
      <c r="D18" s="185">
        <f t="shared" si="0"/>
        <v>9738.5931</v>
      </c>
      <c r="E18" s="71" t="s">
        <v>574</v>
      </c>
      <c r="G18" s="185">
        <v>6734.85</v>
      </c>
    </row>
    <row r="19" spans="1:7" ht="13.8" x14ac:dyDescent="0.25">
      <c r="A19" s="183" t="s">
        <v>179</v>
      </c>
      <c r="B19" s="184" t="s">
        <v>180</v>
      </c>
      <c r="C19" s="183" t="s">
        <v>118</v>
      </c>
      <c r="D19" s="185">
        <f t="shared" si="0"/>
        <v>12430.698060000001</v>
      </c>
      <c r="E19" s="71" t="s">
        <v>574</v>
      </c>
      <c r="G19" s="185">
        <v>8596.61</v>
      </c>
    </row>
    <row r="20" spans="1:7" ht="13.8" x14ac:dyDescent="0.25">
      <c r="A20" s="183" t="s">
        <v>181</v>
      </c>
      <c r="B20" s="184" t="s">
        <v>182</v>
      </c>
      <c r="C20" s="183" t="s">
        <v>118</v>
      </c>
      <c r="D20" s="185">
        <f t="shared" si="0"/>
        <v>19728.038280000001</v>
      </c>
      <c r="E20" s="71" t="s">
        <v>574</v>
      </c>
      <c r="G20" s="185">
        <v>13643.18</v>
      </c>
    </row>
    <row r="21" spans="1:7" ht="13.8" x14ac:dyDescent="0.25">
      <c r="A21" s="183" t="s">
        <v>183</v>
      </c>
      <c r="B21" s="184" t="s">
        <v>184</v>
      </c>
      <c r="C21" s="183" t="s">
        <v>118</v>
      </c>
      <c r="D21" s="185">
        <f t="shared" si="0"/>
        <v>5604.2043599999997</v>
      </c>
      <c r="E21" s="71" t="s">
        <v>574</v>
      </c>
      <c r="G21" s="185">
        <v>3875.66</v>
      </c>
    </row>
    <row r="22" spans="1:7" ht="13.8" x14ac:dyDescent="0.25">
      <c r="A22" s="183" t="s">
        <v>185</v>
      </c>
      <c r="B22" s="184" t="s">
        <v>186</v>
      </c>
      <c r="C22" s="183" t="s">
        <v>118</v>
      </c>
      <c r="D22" s="185">
        <f t="shared" si="0"/>
        <v>6287.2079999999996</v>
      </c>
      <c r="E22" s="71" t="s">
        <v>574</v>
      </c>
      <c r="G22" s="185">
        <v>4348</v>
      </c>
    </row>
    <row r="23" spans="1:7" ht="13.8" x14ac:dyDescent="0.25">
      <c r="A23" s="183" t="s">
        <v>187</v>
      </c>
      <c r="B23" s="184" t="s">
        <v>188</v>
      </c>
      <c r="C23" s="183" t="s">
        <v>118</v>
      </c>
      <c r="D23" s="185">
        <f t="shared" si="0"/>
        <v>5974.2646799999993</v>
      </c>
      <c r="E23" s="71" t="s">
        <v>574</v>
      </c>
      <c r="G23" s="185">
        <v>4131.58</v>
      </c>
    </row>
    <row r="24" spans="1:7" ht="13.8" x14ac:dyDescent="0.25">
      <c r="A24" s="183" t="s">
        <v>189</v>
      </c>
      <c r="B24" s="184" t="s">
        <v>190</v>
      </c>
      <c r="C24" s="183" t="s">
        <v>118</v>
      </c>
      <c r="D24" s="185">
        <f t="shared" si="0"/>
        <v>5590.9156199999998</v>
      </c>
      <c r="E24" s="71" t="s">
        <v>574</v>
      </c>
      <c r="G24" s="185">
        <v>3866.47</v>
      </c>
    </row>
    <row r="25" spans="1:7" ht="13.8" x14ac:dyDescent="0.25">
      <c r="A25" s="183" t="s">
        <v>191</v>
      </c>
      <c r="B25" s="184" t="s">
        <v>192</v>
      </c>
      <c r="C25" s="183" t="s">
        <v>118</v>
      </c>
      <c r="D25" s="185">
        <f t="shared" si="0"/>
        <v>9893.4596999999994</v>
      </c>
      <c r="E25" s="71" t="s">
        <v>574</v>
      </c>
      <c r="G25" s="185">
        <v>6841.95</v>
      </c>
    </row>
    <row r="26" spans="1:7" ht="13.8" x14ac:dyDescent="0.25">
      <c r="A26" s="183" t="s">
        <v>193</v>
      </c>
      <c r="B26" s="184" t="s">
        <v>194</v>
      </c>
      <c r="C26" s="183" t="s">
        <v>118</v>
      </c>
      <c r="D26" s="185">
        <f t="shared" si="0"/>
        <v>12645.703799999999</v>
      </c>
      <c r="E26" s="71" t="s">
        <v>574</v>
      </c>
      <c r="G26" s="185">
        <v>8745.2999999999993</v>
      </c>
    </row>
    <row r="27" spans="1:7" ht="13.8" x14ac:dyDescent="0.25">
      <c r="A27" s="183" t="s">
        <v>195</v>
      </c>
      <c r="B27" s="184" t="s">
        <v>196</v>
      </c>
      <c r="C27" s="183" t="s">
        <v>118</v>
      </c>
      <c r="D27" s="185">
        <f t="shared" si="0"/>
        <v>21227.09202</v>
      </c>
      <c r="E27" s="71" t="s">
        <v>574</v>
      </c>
      <c r="G27" s="185">
        <v>14679.87</v>
      </c>
    </row>
    <row r="28" spans="1:7" ht="13.8" x14ac:dyDescent="0.25">
      <c r="A28" s="183" t="s">
        <v>197</v>
      </c>
      <c r="B28" s="184" t="s">
        <v>198</v>
      </c>
      <c r="C28" s="183" t="s">
        <v>118</v>
      </c>
      <c r="D28" s="185">
        <f t="shared" si="0"/>
        <v>10159.22004</v>
      </c>
      <c r="E28" s="71" t="s">
        <v>574</v>
      </c>
      <c r="G28" s="185">
        <v>7025.74</v>
      </c>
    </row>
    <row r="29" spans="1:7" ht="13.8" x14ac:dyDescent="0.25">
      <c r="A29" s="183" t="s">
        <v>199</v>
      </c>
      <c r="B29" s="184" t="s">
        <v>200</v>
      </c>
      <c r="C29" s="183" t="s">
        <v>118</v>
      </c>
      <c r="D29" s="185">
        <f t="shared" si="0"/>
        <v>12094.488600000001</v>
      </c>
      <c r="E29" s="71" t="s">
        <v>574</v>
      </c>
      <c r="G29" s="185">
        <v>8364.1</v>
      </c>
    </row>
    <row r="30" spans="1:7" ht="13.8" x14ac:dyDescent="0.25">
      <c r="A30" s="183" t="s">
        <v>201</v>
      </c>
      <c r="B30" s="184" t="s">
        <v>202</v>
      </c>
      <c r="C30" s="183" t="s">
        <v>118</v>
      </c>
      <c r="D30" s="185">
        <f t="shared" si="0"/>
        <v>15642.582179999999</v>
      </c>
      <c r="E30" s="71" t="s">
        <v>574</v>
      </c>
      <c r="G30" s="185">
        <v>10817.83</v>
      </c>
    </row>
    <row r="31" spans="1:7" ht="13.8" x14ac:dyDescent="0.25">
      <c r="A31" s="183" t="s">
        <v>203</v>
      </c>
      <c r="B31" s="184" t="s">
        <v>204</v>
      </c>
      <c r="C31" s="183" t="s">
        <v>118</v>
      </c>
      <c r="D31" s="185">
        <f t="shared" si="0"/>
        <v>28633.489559999998</v>
      </c>
      <c r="E31" s="71" t="s">
        <v>574</v>
      </c>
      <c r="G31" s="185">
        <v>19801.86</v>
      </c>
    </row>
    <row r="32" spans="1:7" ht="13.8" x14ac:dyDescent="0.25">
      <c r="A32" s="183" t="s">
        <v>205</v>
      </c>
      <c r="B32" s="184" t="s">
        <v>206</v>
      </c>
      <c r="C32" s="183" t="s">
        <v>118</v>
      </c>
      <c r="D32" s="185">
        <f t="shared" si="0"/>
        <v>45543.216</v>
      </c>
      <c r="E32" s="71" t="s">
        <v>574</v>
      </c>
      <c r="G32" s="185">
        <v>31496</v>
      </c>
    </row>
    <row r="33" spans="1:7" ht="13.8" x14ac:dyDescent="0.25">
      <c r="A33" s="183" t="s">
        <v>207</v>
      </c>
      <c r="B33" s="184" t="s">
        <v>208</v>
      </c>
      <c r="C33" s="183" t="s">
        <v>118</v>
      </c>
      <c r="D33" s="185">
        <f t="shared" si="0"/>
        <v>13712.215560000001</v>
      </c>
      <c r="E33" s="71" t="s">
        <v>574</v>
      </c>
      <c r="G33" s="185">
        <v>9482.86</v>
      </c>
    </row>
    <row r="34" spans="1:7" ht="13.8" x14ac:dyDescent="0.25">
      <c r="A34" s="183" t="s">
        <v>209</v>
      </c>
      <c r="B34" s="184" t="s">
        <v>210</v>
      </c>
      <c r="C34" s="183" t="s">
        <v>118</v>
      </c>
      <c r="D34" s="185">
        <f t="shared" si="0"/>
        <v>17799.912960000001</v>
      </c>
      <c r="E34" s="71" t="s">
        <v>574</v>
      </c>
      <c r="G34" s="185">
        <v>12309.76</v>
      </c>
    </row>
    <row r="35" spans="1:7" s="94" customFormat="1" ht="13.8" x14ac:dyDescent="0.25">
      <c r="A35" s="183" t="s">
        <v>122</v>
      </c>
      <c r="B35" s="184" t="s">
        <v>211</v>
      </c>
      <c r="C35" s="183" t="s">
        <v>118</v>
      </c>
      <c r="D35" s="185">
        <f t="shared" si="0"/>
        <v>29276.858339999999</v>
      </c>
      <c r="E35" s="71" t="s">
        <v>574</v>
      </c>
      <c r="F35" s="93"/>
      <c r="G35" s="185">
        <v>20246.79</v>
      </c>
    </row>
    <row r="36" spans="1:7" ht="13.8" x14ac:dyDescent="0.25">
      <c r="A36" s="183" t="s">
        <v>212</v>
      </c>
      <c r="B36" s="184" t="s">
        <v>213</v>
      </c>
      <c r="C36" s="183" t="s">
        <v>118</v>
      </c>
      <c r="D36" s="185">
        <f t="shared" si="0"/>
        <v>30533.403419999999</v>
      </c>
      <c r="E36" s="71" t="s">
        <v>574</v>
      </c>
      <c r="G36" s="185">
        <v>21115.77</v>
      </c>
    </row>
    <row r="37" spans="1:7" ht="13.8" x14ac:dyDescent="0.25">
      <c r="A37" s="183" t="s">
        <v>214</v>
      </c>
      <c r="B37" s="184" t="s">
        <v>215</v>
      </c>
      <c r="C37" s="183" t="s">
        <v>118</v>
      </c>
      <c r="D37" s="185">
        <f t="shared" si="0"/>
        <v>32141.67354</v>
      </c>
      <c r="E37" s="71" t="s">
        <v>574</v>
      </c>
      <c r="G37" s="185">
        <v>22227.99</v>
      </c>
    </row>
    <row r="38" spans="1:7" ht="13.8" x14ac:dyDescent="0.25">
      <c r="A38" s="183" t="s">
        <v>216</v>
      </c>
      <c r="B38" s="184" t="s">
        <v>217</v>
      </c>
      <c r="C38" s="183" t="s">
        <v>118</v>
      </c>
      <c r="D38" s="185">
        <f t="shared" si="0"/>
        <v>36915.772680000002</v>
      </c>
      <c r="E38" s="71" t="s">
        <v>574</v>
      </c>
      <c r="G38" s="185">
        <v>25529.58</v>
      </c>
    </row>
    <row r="39" spans="1:7" ht="13.8" x14ac:dyDescent="0.25">
      <c r="A39" s="183" t="s">
        <v>125</v>
      </c>
      <c r="B39" s="184" t="s">
        <v>218</v>
      </c>
      <c r="C39" s="183" t="s">
        <v>118</v>
      </c>
      <c r="D39" s="185">
        <f t="shared" si="0"/>
        <v>30632.772540000002</v>
      </c>
      <c r="E39" s="71" t="s">
        <v>574</v>
      </c>
      <c r="G39" s="185">
        <v>21184.49</v>
      </c>
    </row>
    <row r="40" spans="1:7" ht="13.8" x14ac:dyDescent="0.25">
      <c r="A40" s="183" t="s">
        <v>219</v>
      </c>
      <c r="B40" s="184" t="s">
        <v>220</v>
      </c>
      <c r="C40" s="183" t="s">
        <v>118</v>
      </c>
      <c r="D40" s="185">
        <f t="shared" si="0"/>
        <v>31396.419599999997</v>
      </c>
      <c r="E40" s="71" t="s">
        <v>574</v>
      </c>
      <c r="G40" s="185">
        <v>21712.6</v>
      </c>
    </row>
    <row r="41" spans="1:7" ht="13.8" x14ac:dyDescent="0.25">
      <c r="A41" s="183" t="s">
        <v>221</v>
      </c>
      <c r="B41" s="184" t="s">
        <v>222</v>
      </c>
      <c r="C41" s="183" t="s">
        <v>118</v>
      </c>
      <c r="D41" s="185">
        <f t="shared" si="0"/>
        <v>38279.263919999998</v>
      </c>
      <c r="E41" s="71" t="s">
        <v>574</v>
      </c>
      <c r="G41" s="185">
        <v>26472.52</v>
      </c>
    </row>
    <row r="42" spans="1:7" s="94" customFormat="1" ht="13.8" x14ac:dyDescent="0.25">
      <c r="A42" s="183" t="s">
        <v>223</v>
      </c>
      <c r="B42" s="184" t="s">
        <v>224</v>
      </c>
      <c r="C42" s="183" t="s">
        <v>118</v>
      </c>
      <c r="D42" s="185">
        <f t="shared" si="0"/>
        <v>55594.954860000005</v>
      </c>
      <c r="E42" s="71" t="s">
        <v>574</v>
      </c>
      <c r="F42" s="93"/>
      <c r="G42" s="185">
        <v>38447.410000000003</v>
      </c>
    </row>
    <row r="43" spans="1:7" s="94" customFormat="1" ht="13.8" x14ac:dyDescent="0.25">
      <c r="A43" s="183" t="s">
        <v>225</v>
      </c>
      <c r="B43" s="184" t="s">
        <v>226</v>
      </c>
      <c r="C43" s="183" t="s">
        <v>118</v>
      </c>
      <c r="D43" s="185">
        <f t="shared" si="0"/>
        <v>46576.570979999997</v>
      </c>
      <c r="E43" s="71" t="s">
        <v>574</v>
      </c>
      <c r="F43" s="93"/>
      <c r="G43" s="185">
        <v>32210.63</v>
      </c>
    </row>
    <row r="44" spans="1:7" ht="13.8" x14ac:dyDescent="0.25">
      <c r="A44" s="183" t="s">
        <v>227</v>
      </c>
      <c r="B44" s="184" t="s">
        <v>228</v>
      </c>
      <c r="C44" s="183" t="s">
        <v>118</v>
      </c>
      <c r="D44" s="185">
        <f t="shared" si="0"/>
        <v>30757.417739999997</v>
      </c>
      <c r="E44" s="71" t="s">
        <v>574</v>
      </c>
      <c r="G44" s="185">
        <v>21270.69</v>
      </c>
    </row>
    <row r="45" spans="1:7" ht="13.8" x14ac:dyDescent="0.25">
      <c r="A45" s="183" t="s">
        <v>229</v>
      </c>
      <c r="B45" s="184" t="s">
        <v>230</v>
      </c>
      <c r="C45" s="183" t="s">
        <v>118</v>
      </c>
      <c r="D45" s="185">
        <f t="shared" si="0"/>
        <v>32811.157079999997</v>
      </c>
      <c r="E45" s="71" t="s">
        <v>574</v>
      </c>
      <c r="G45" s="185">
        <v>22690.98</v>
      </c>
    </row>
    <row r="46" spans="1:7" ht="13.8" x14ac:dyDescent="0.25">
      <c r="A46" s="183" t="s">
        <v>231</v>
      </c>
      <c r="B46" s="184" t="s">
        <v>232</v>
      </c>
      <c r="C46" s="183" t="s">
        <v>118</v>
      </c>
      <c r="D46" s="185">
        <f t="shared" si="0"/>
        <v>42859.801500000001</v>
      </c>
      <c r="E46" s="71" t="s">
        <v>574</v>
      </c>
      <c r="G46" s="185">
        <v>29640.25</v>
      </c>
    </row>
    <row r="47" spans="1:7" ht="13.8" x14ac:dyDescent="0.25">
      <c r="A47" s="183" t="s">
        <v>233</v>
      </c>
      <c r="B47" s="184" t="s">
        <v>234</v>
      </c>
      <c r="C47" s="183" t="s">
        <v>118</v>
      </c>
      <c r="D47" s="185">
        <f t="shared" si="0"/>
        <v>30611.704319999997</v>
      </c>
      <c r="E47" s="71" t="s">
        <v>574</v>
      </c>
      <c r="G47" s="185">
        <v>21169.919999999998</v>
      </c>
    </row>
    <row r="48" spans="1:7" ht="13.8" x14ac:dyDescent="0.25">
      <c r="A48" s="183" t="s">
        <v>120</v>
      </c>
      <c r="B48" s="184" t="s">
        <v>235</v>
      </c>
      <c r="C48" s="183" t="s">
        <v>118</v>
      </c>
      <c r="D48" s="185">
        <f t="shared" si="0"/>
        <v>32363.952659999999</v>
      </c>
      <c r="E48" s="71" t="s">
        <v>574</v>
      </c>
      <c r="G48" s="185">
        <v>22381.71</v>
      </c>
    </row>
    <row r="49" spans="1:7" s="94" customFormat="1" ht="13.8" x14ac:dyDescent="0.25">
      <c r="A49" s="183" t="s">
        <v>119</v>
      </c>
      <c r="B49" s="184" t="s">
        <v>236</v>
      </c>
      <c r="C49" s="183" t="s">
        <v>118</v>
      </c>
      <c r="D49" s="185">
        <f t="shared" si="0"/>
        <v>40624.083059999997</v>
      </c>
      <c r="E49" s="71" t="s">
        <v>574</v>
      </c>
      <c r="F49" s="93"/>
      <c r="G49" s="185">
        <v>28094.11</v>
      </c>
    </row>
    <row r="50" spans="1:7" ht="13.8" x14ac:dyDescent="0.25">
      <c r="A50" s="183" t="s">
        <v>237</v>
      </c>
      <c r="B50" s="184" t="s">
        <v>238</v>
      </c>
      <c r="C50" s="183" t="s">
        <v>118</v>
      </c>
      <c r="D50" s="185">
        <f t="shared" si="0"/>
        <v>30757.417739999997</v>
      </c>
      <c r="E50" s="71" t="s">
        <v>574</v>
      </c>
      <c r="G50" s="185">
        <v>21270.69</v>
      </c>
    </row>
    <row r="51" spans="1:7" ht="13.8" x14ac:dyDescent="0.25">
      <c r="A51" s="183" t="s">
        <v>239</v>
      </c>
      <c r="B51" s="184" t="s">
        <v>240</v>
      </c>
      <c r="C51" s="183" t="s">
        <v>118</v>
      </c>
      <c r="D51" s="185">
        <f t="shared" si="0"/>
        <v>32811.157079999997</v>
      </c>
      <c r="E51" s="71" t="s">
        <v>574</v>
      </c>
      <c r="G51" s="185">
        <v>22690.98</v>
      </c>
    </row>
    <row r="52" spans="1:7" ht="13.8" x14ac:dyDescent="0.25">
      <c r="A52" s="183" t="s">
        <v>241</v>
      </c>
      <c r="B52" s="184" t="s">
        <v>242</v>
      </c>
      <c r="C52" s="183" t="s">
        <v>118</v>
      </c>
      <c r="D52" s="185">
        <f t="shared" si="0"/>
        <v>42859.801500000001</v>
      </c>
      <c r="E52" s="71" t="s">
        <v>574</v>
      </c>
      <c r="G52" s="185">
        <v>29640.25</v>
      </c>
    </row>
    <row r="53" spans="1:7" ht="13.8" x14ac:dyDescent="0.25">
      <c r="A53" s="183" t="s">
        <v>243</v>
      </c>
      <c r="B53" s="184" t="s">
        <v>244</v>
      </c>
      <c r="C53" s="183" t="s">
        <v>118</v>
      </c>
      <c r="D53" s="185">
        <f t="shared" si="0"/>
        <v>27531.854459999995</v>
      </c>
      <c r="E53" s="71" t="s">
        <v>574</v>
      </c>
      <c r="G53" s="185">
        <v>19040.009999999998</v>
      </c>
    </row>
    <row r="54" spans="1:7" ht="13.8" x14ac:dyDescent="0.25">
      <c r="A54" s="183" t="s">
        <v>245</v>
      </c>
      <c r="B54" s="184" t="s">
        <v>246</v>
      </c>
      <c r="C54" s="183" t="s">
        <v>118</v>
      </c>
      <c r="D54" s="185">
        <f t="shared" si="0"/>
        <v>32526.15048</v>
      </c>
      <c r="E54" s="71" t="s">
        <v>574</v>
      </c>
      <c r="G54" s="185">
        <v>22493.88</v>
      </c>
    </row>
    <row r="55" spans="1:7" s="94" customFormat="1" ht="13.8" x14ac:dyDescent="0.25">
      <c r="A55" s="183" t="s">
        <v>247</v>
      </c>
      <c r="B55" s="184" t="s">
        <v>248</v>
      </c>
      <c r="C55" s="183" t="s">
        <v>118</v>
      </c>
      <c r="D55" s="185">
        <f t="shared" si="0"/>
        <v>37520.446499999998</v>
      </c>
      <c r="E55" s="71" t="s">
        <v>574</v>
      </c>
      <c r="F55" s="93"/>
      <c r="G55" s="185">
        <v>25947.75</v>
      </c>
    </row>
    <row r="56" spans="1:7" ht="13.8" x14ac:dyDescent="0.25">
      <c r="A56" s="183" t="s">
        <v>249</v>
      </c>
      <c r="B56" s="184" t="s">
        <v>250</v>
      </c>
      <c r="C56" s="183" t="s">
        <v>118</v>
      </c>
      <c r="D56" s="185">
        <f t="shared" si="0"/>
        <v>8943.9293399999988</v>
      </c>
      <c r="E56" s="71" t="s">
        <v>574</v>
      </c>
      <c r="G56" s="185">
        <v>6185.29</v>
      </c>
    </row>
    <row r="57" spans="1:7" ht="13.8" x14ac:dyDescent="0.25">
      <c r="A57" s="183" t="s">
        <v>251</v>
      </c>
      <c r="B57" s="184" t="s">
        <v>252</v>
      </c>
      <c r="C57" s="183" t="s">
        <v>118</v>
      </c>
      <c r="D57" s="185">
        <f t="shared" si="0"/>
        <v>11336.480939999999</v>
      </c>
      <c r="E57" s="71" t="s">
        <v>574</v>
      </c>
      <c r="G57" s="185">
        <v>7839.89</v>
      </c>
    </row>
    <row r="58" spans="1:7" ht="13.8" x14ac:dyDescent="0.25">
      <c r="A58" s="183" t="s">
        <v>253</v>
      </c>
      <c r="B58" s="184" t="s">
        <v>254</v>
      </c>
      <c r="C58" s="183" t="s">
        <v>118</v>
      </c>
      <c r="D58" s="185">
        <f t="shared" si="0"/>
        <v>20489.84892</v>
      </c>
      <c r="E58" s="71" t="s">
        <v>574</v>
      </c>
      <c r="G58" s="185">
        <v>14170.02</v>
      </c>
    </row>
    <row r="59" spans="1:7" ht="13.8" x14ac:dyDescent="0.25">
      <c r="A59" s="183" t="s">
        <v>255</v>
      </c>
      <c r="B59" s="184" t="s">
        <v>256</v>
      </c>
      <c r="C59" s="183" t="s">
        <v>118</v>
      </c>
      <c r="D59" s="185">
        <f t="shared" si="0"/>
        <v>7351.7242800000004</v>
      </c>
      <c r="E59" s="71" t="s">
        <v>574</v>
      </c>
      <c r="G59" s="185">
        <v>5084.18</v>
      </c>
    </row>
    <row r="60" spans="1:7" ht="13.8" x14ac:dyDescent="0.25">
      <c r="A60" s="183" t="s">
        <v>257</v>
      </c>
      <c r="B60" s="184" t="s">
        <v>258</v>
      </c>
      <c r="C60" s="183" t="s">
        <v>118</v>
      </c>
      <c r="D60" s="185">
        <f t="shared" si="0"/>
        <v>30563.35008</v>
      </c>
      <c r="E60" s="71" t="s">
        <v>574</v>
      </c>
      <c r="G60" s="185">
        <v>21136.48</v>
      </c>
    </row>
    <row r="61" spans="1:7" ht="13.8" x14ac:dyDescent="0.25">
      <c r="A61" s="183" t="s">
        <v>259</v>
      </c>
      <c r="B61" s="184" t="s">
        <v>260</v>
      </c>
      <c r="C61" s="183" t="s">
        <v>118</v>
      </c>
      <c r="D61" s="185">
        <f t="shared" si="0"/>
        <v>14670.277319999999</v>
      </c>
      <c r="E61" s="71" t="s">
        <v>574</v>
      </c>
      <c r="G61" s="185">
        <v>10145.42</v>
      </c>
    </row>
    <row r="62" spans="1:7" ht="13.8" x14ac:dyDescent="0.25">
      <c r="A62" s="183" t="s">
        <v>261</v>
      </c>
      <c r="B62" s="184" t="s">
        <v>262</v>
      </c>
      <c r="C62" s="183" t="s">
        <v>118</v>
      </c>
      <c r="D62" s="185">
        <f t="shared" si="0"/>
        <v>19064.946059999998</v>
      </c>
      <c r="E62" s="71" t="s">
        <v>574</v>
      </c>
      <c r="G62" s="185">
        <v>13184.61</v>
      </c>
    </row>
    <row r="63" spans="1:7" ht="13.8" x14ac:dyDescent="0.25">
      <c r="A63" s="183" t="s">
        <v>263</v>
      </c>
      <c r="B63" s="184" t="s">
        <v>264</v>
      </c>
      <c r="C63" s="183" t="s">
        <v>118</v>
      </c>
      <c r="D63" s="185">
        <f t="shared" si="0"/>
        <v>31318.17654</v>
      </c>
      <c r="E63" s="71" t="s">
        <v>574</v>
      </c>
      <c r="G63" s="185">
        <v>21658.49</v>
      </c>
    </row>
    <row r="64" spans="1:7" ht="13.8" x14ac:dyDescent="0.25">
      <c r="A64" s="183" t="s">
        <v>265</v>
      </c>
      <c r="B64" s="184" t="s">
        <v>266</v>
      </c>
      <c r="C64" s="183" t="s">
        <v>118</v>
      </c>
      <c r="D64" s="185">
        <f t="shared" si="0"/>
        <v>7357.1901600000001</v>
      </c>
      <c r="E64" s="71" t="s">
        <v>574</v>
      </c>
      <c r="G64" s="185">
        <v>5087.96</v>
      </c>
    </row>
    <row r="65" spans="1:7" ht="13.8" x14ac:dyDescent="0.25">
      <c r="A65" s="183" t="s">
        <v>267</v>
      </c>
      <c r="B65" s="184" t="s">
        <v>268</v>
      </c>
      <c r="C65" s="183" t="s">
        <v>118</v>
      </c>
      <c r="D65" s="185">
        <f t="shared" si="0"/>
        <v>6778.6744799999997</v>
      </c>
      <c r="E65" s="71" t="s">
        <v>574</v>
      </c>
      <c r="G65" s="185">
        <v>4687.88</v>
      </c>
    </row>
    <row r="66" spans="1:7" ht="13.8" x14ac:dyDescent="0.25">
      <c r="A66" s="183" t="s">
        <v>269</v>
      </c>
      <c r="B66" s="184" t="s">
        <v>270</v>
      </c>
      <c r="C66" s="183" t="s">
        <v>118</v>
      </c>
      <c r="D66" s="185">
        <f t="shared" si="0"/>
        <v>13819.971479999998</v>
      </c>
      <c r="E66" s="71" t="s">
        <v>574</v>
      </c>
      <c r="G66" s="185">
        <v>9557.3799999999992</v>
      </c>
    </row>
    <row r="67" spans="1:7" ht="13.8" x14ac:dyDescent="0.25">
      <c r="A67" s="183" t="s">
        <v>271</v>
      </c>
      <c r="B67" s="184" t="s">
        <v>272</v>
      </c>
      <c r="C67" s="183" t="s">
        <v>118</v>
      </c>
      <c r="D67" s="185">
        <f t="shared" si="0"/>
        <v>17930.790420000001</v>
      </c>
      <c r="E67" s="71" t="s">
        <v>574</v>
      </c>
      <c r="G67" s="185">
        <v>12400.27</v>
      </c>
    </row>
    <row r="68" spans="1:7" ht="13.8" x14ac:dyDescent="0.25">
      <c r="A68" s="183" t="s">
        <v>123</v>
      </c>
      <c r="B68" s="184" t="s">
        <v>273</v>
      </c>
      <c r="C68" s="183" t="s">
        <v>118</v>
      </c>
      <c r="D68" s="185">
        <f t="shared" si="0"/>
        <v>31249.20234</v>
      </c>
      <c r="E68" s="71" t="s">
        <v>574</v>
      </c>
      <c r="G68" s="185">
        <v>21610.79</v>
      </c>
    </row>
    <row r="69" spans="1:7" ht="13.8" x14ac:dyDescent="0.25">
      <c r="A69" s="183" t="s">
        <v>274</v>
      </c>
      <c r="B69" s="184" t="s">
        <v>275</v>
      </c>
      <c r="C69" s="183" t="s">
        <v>118</v>
      </c>
      <c r="D69" s="185">
        <f t="shared" si="0"/>
        <v>7878.1405799999993</v>
      </c>
      <c r="E69" s="71" t="s">
        <v>574</v>
      </c>
      <c r="G69" s="185">
        <v>5448.23</v>
      </c>
    </row>
    <row r="70" spans="1:7" ht="13.8" x14ac:dyDescent="0.25">
      <c r="A70" s="183" t="s">
        <v>276</v>
      </c>
      <c r="B70" s="184" t="s">
        <v>277</v>
      </c>
      <c r="C70" s="183" t="s">
        <v>118</v>
      </c>
      <c r="D70" s="185">
        <f t="shared" si="0"/>
        <v>9900.7330799999982</v>
      </c>
      <c r="E70" s="71" t="s">
        <v>574</v>
      </c>
      <c r="G70" s="185">
        <v>6846.98</v>
      </c>
    </row>
    <row r="71" spans="1:7" ht="13.8" x14ac:dyDescent="0.25">
      <c r="A71" s="183" t="s">
        <v>278</v>
      </c>
      <c r="B71" s="184" t="s">
        <v>279</v>
      </c>
      <c r="C71" s="183" t="s">
        <v>118</v>
      </c>
      <c r="D71" s="185">
        <f t="shared" si="0"/>
        <v>14233.51302</v>
      </c>
      <c r="E71" s="71" t="s">
        <v>574</v>
      </c>
      <c r="G71" s="185">
        <v>9843.3700000000008</v>
      </c>
    </row>
    <row r="72" spans="1:7" ht="13.8" x14ac:dyDescent="0.25">
      <c r="A72" s="183" t="s">
        <v>280</v>
      </c>
      <c r="B72" s="184" t="s">
        <v>281</v>
      </c>
      <c r="C72" s="183" t="s">
        <v>118</v>
      </c>
      <c r="D72" s="185">
        <f t="shared" si="0"/>
        <v>7968.5734200000006</v>
      </c>
      <c r="E72" s="71" t="s">
        <v>574</v>
      </c>
      <c r="G72" s="185">
        <v>5510.77</v>
      </c>
    </row>
    <row r="73" spans="1:7" ht="13.8" x14ac:dyDescent="0.25">
      <c r="A73" s="183" t="s">
        <v>282</v>
      </c>
      <c r="B73" s="184" t="s">
        <v>283</v>
      </c>
      <c r="C73" s="183" t="s">
        <v>118</v>
      </c>
      <c r="D73" s="185">
        <f t="shared" si="0"/>
        <v>6636.6772799999999</v>
      </c>
      <c r="E73" s="71" t="s">
        <v>574</v>
      </c>
      <c r="G73" s="185">
        <v>4589.68</v>
      </c>
    </row>
    <row r="74" spans="1:7" ht="13.8" x14ac:dyDescent="0.25">
      <c r="A74" s="183" t="s">
        <v>284</v>
      </c>
      <c r="B74" s="184" t="s">
        <v>285</v>
      </c>
      <c r="C74" s="183" t="s">
        <v>118</v>
      </c>
      <c r="D74" s="185">
        <f t="shared" ref="D74:D107" si="1">G74*$J$5*(1+$D$3)</f>
        <v>8755.4866199999997</v>
      </c>
      <c r="E74" s="71" t="s">
        <v>574</v>
      </c>
      <c r="G74" s="185">
        <v>6054.97</v>
      </c>
    </row>
    <row r="75" spans="1:7" ht="13.8" x14ac:dyDescent="0.25">
      <c r="A75" s="183" t="s">
        <v>286</v>
      </c>
      <c r="B75" s="184" t="s">
        <v>287</v>
      </c>
      <c r="C75" s="183" t="s">
        <v>118</v>
      </c>
      <c r="D75" s="185">
        <f t="shared" si="1"/>
        <v>9701.7201000000005</v>
      </c>
      <c r="E75" s="71" t="s">
        <v>574</v>
      </c>
      <c r="G75" s="185">
        <v>6709.35</v>
      </c>
    </row>
    <row r="76" spans="1:7" ht="13.8" x14ac:dyDescent="0.25">
      <c r="A76" s="183" t="s">
        <v>288</v>
      </c>
      <c r="B76" s="184" t="s">
        <v>289</v>
      </c>
      <c r="C76" s="183" t="s">
        <v>118</v>
      </c>
      <c r="D76" s="185">
        <f t="shared" si="1"/>
        <v>13141.76856</v>
      </c>
      <c r="E76" s="71" t="s">
        <v>574</v>
      </c>
      <c r="G76" s="185">
        <v>9088.36</v>
      </c>
    </row>
    <row r="77" spans="1:7" s="94" customFormat="1" ht="13.8" x14ac:dyDescent="0.25">
      <c r="A77" s="183" t="s">
        <v>290</v>
      </c>
      <c r="B77" s="184" t="s">
        <v>291</v>
      </c>
      <c r="C77" s="183" t="s">
        <v>118</v>
      </c>
      <c r="D77" s="185">
        <f t="shared" si="1"/>
        <v>8482.2793799999999</v>
      </c>
      <c r="E77" s="71" t="s">
        <v>574</v>
      </c>
      <c r="F77" s="93"/>
      <c r="G77" s="185">
        <v>5866.03</v>
      </c>
    </row>
    <row r="78" spans="1:7" ht="13.8" x14ac:dyDescent="0.25">
      <c r="A78" s="183" t="s">
        <v>292</v>
      </c>
      <c r="B78" s="184" t="s">
        <v>293</v>
      </c>
      <c r="C78" s="183" t="s">
        <v>118</v>
      </c>
      <c r="D78" s="185">
        <f t="shared" si="1"/>
        <v>12806.2821</v>
      </c>
      <c r="E78" s="71" t="s">
        <v>574</v>
      </c>
      <c r="G78" s="185">
        <v>8856.35</v>
      </c>
    </row>
    <row r="79" spans="1:7" ht="13.8" x14ac:dyDescent="0.25">
      <c r="A79" s="183" t="s">
        <v>294</v>
      </c>
      <c r="B79" s="184" t="s">
        <v>295</v>
      </c>
      <c r="C79" s="183" t="s">
        <v>118</v>
      </c>
      <c r="D79" s="185">
        <f t="shared" si="1"/>
        <v>7674.5582399999994</v>
      </c>
      <c r="E79" s="71" t="s">
        <v>574</v>
      </c>
      <c r="G79" s="185">
        <v>5307.44</v>
      </c>
    </row>
    <row r="80" spans="1:7" ht="13.8" x14ac:dyDescent="0.25">
      <c r="A80" s="183" t="s">
        <v>296</v>
      </c>
      <c r="B80" s="184" t="s">
        <v>297</v>
      </c>
      <c r="C80" s="183" t="s">
        <v>118</v>
      </c>
      <c r="D80" s="185">
        <f t="shared" si="1"/>
        <v>7516.9153200000001</v>
      </c>
      <c r="E80" s="71" t="s">
        <v>574</v>
      </c>
      <c r="G80" s="185">
        <v>5198.42</v>
      </c>
    </row>
    <row r="81" spans="1:7" ht="13.8" x14ac:dyDescent="0.25">
      <c r="A81" s="183" t="s">
        <v>298</v>
      </c>
      <c r="B81" s="184" t="s">
        <v>299</v>
      </c>
      <c r="C81" s="183" t="s">
        <v>118</v>
      </c>
      <c r="D81" s="185">
        <f t="shared" si="1"/>
        <v>9433.0966799999987</v>
      </c>
      <c r="E81" s="71" t="s">
        <v>574</v>
      </c>
      <c r="G81" s="185">
        <v>6523.58</v>
      </c>
    </row>
    <row r="82" spans="1:7" ht="13.8" x14ac:dyDescent="0.25">
      <c r="A82" s="183" t="s">
        <v>300</v>
      </c>
      <c r="B82" s="184" t="s">
        <v>301</v>
      </c>
      <c r="C82" s="183" t="s">
        <v>118</v>
      </c>
      <c r="D82" s="185">
        <f t="shared" si="1"/>
        <v>13847.951579999999</v>
      </c>
      <c r="E82" s="71" t="s">
        <v>574</v>
      </c>
      <c r="G82" s="185">
        <v>9576.73</v>
      </c>
    </row>
    <row r="83" spans="1:7" ht="13.8" x14ac:dyDescent="0.25">
      <c r="A83" s="183" t="s">
        <v>302</v>
      </c>
      <c r="B83" s="184" t="s">
        <v>303</v>
      </c>
      <c r="C83" s="183" t="s">
        <v>118</v>
      </c>
      <c r="D83" s="185">
        <f t="shared" si="1"/>
        <v>9799.0792799999999</v>
      </c>
      <c r="E83" s="71" t="s">
        <v>574</v>
      </c>
      <c r="G83" s="185">
        <v>6776.68</v>
      </c>
    </row>
    <row r="84" spans="1:7" ht="13.8" x14ac:dyDescent="0.25">
      <c r="A84" s="183" t="s">
        <v>304</v>
      </c>
      <c r="B84" s="184" t="s">
        <v>305</v>
      </c>
      <c r="C84" s="183" t="s">
        <v>118</v>
      </c>
      <c r="D84" s="185">
        <f t="shared" si="1"/>
        <v>12528.823619999999</v>
      </c>
      <c r="E84" s="71" t="s">
        <v>574</v>
      </c>
      <c r="G84" s="185">
        <v>8664.4699999999993</v>
      </c>
    </row>
    <row r="85" spans="1:7" ht="13.8" x14ac:dyDescent="0.25">
      <c r="A85" s="183" t="s">
        <v>306</v>
      </c>
      <c r="B85" s="184" t="s">
        <v>307</v>
      </c>
      <c r="C85" s="183" t="s">
        <v>118</v>
      </c>
      <c r="D85" s="185">
        <f t="shared" si="1"/>
        <v>21039.777180000001</v>
      </c>
      <c r="E85" s="71" t="s">
        <v>574</v>
      </c>
      <c r="G85" s="185">
        <v>14550.33</v>
      </c>
    </row>
    <row r="86" spans="1:7" ht="13.8" x14ac:dyDescent="0.25">
      <c r="A86" s="183" t="s">
        <v>308</v>
      </c>
      <c r="B86" s="184" t="s">
        <v>309</v>
      </c>
      <c r="C86" s="183" t="s">
        <v>118</v>
      </c>
      <c r="D86" s="185">
        <f t="shared" si="1"/>
        <v>30624.024239999999</v>
      </c>
      <c r="E86" s="71" t="s">
        <v>574</v>
      </c>
      <c r="G86" s="185">
        <v>21178.44</v>
      </c>
    </row>
    <row r="87" spans="1:7" ht="13.8" x14ac:dyDescent="0.25">
      <c r="A87" s="183" t="s">
        <v>310</v>
      </c>
      <c r="B87" s="184" t="s">
        <v>311</v>
      </c>
      <c r="C87" s="183" t="s">
        <v>118</v>
      </c>
      <c r="D87" s="185">
        <f t="shared" si="1"/>
        <v>31748.882099999995</v>
      </c>
      <c r="E87" s="71" t="s">
        <v>574</v>
      </c>
      <c r="G87" s="185">
        <v>21956.35</v>
      </c>
    </row>
    <row r="88" spans="1:7" ht="13.8" x14ac:dyDescent="0.25">
      <c r="A88" s="183" t="s">
        <v>312</v>
      </c>
      <c r="B88" s="184" t="s">
        <v>313</v>
      </c>
      <c r="C88" s="183" t="s">
        <v>118</v>
      </c>
      <c r="D88" s="185">
        <f t="shared" si="1"/>
        <v>35486.502899999999</v>
      </c>
      <c r="E88" s="71" t="s">
        <v>574</v>
      </c>
      <c r="G88" s="185">
        <v>24541.15</v>
      </c>
    </row>
    <row r="89" spans="1:7" ht="13.8" x14ac:dyDescent="0.25">
      <c r="A89" s="183" t="s">
        <v>314</v>
      </c>
      <c r="B89" s="184" t="s">
        <v>315</v>
      </c>
      <c r="C89" s="183" t="s">
        <v>118</v>
      </c>
      <c r="D89" s="185">
        <f t="shared" si="1"/>
        <v>10694.890739999999</v>
      </c>
      <c r="E89" s="71" t="s">
        <v>574</v>
      </c>
      <c r="G89" s="185">
        <v>7396.19</v>
      </c>
    </row>
    <row r="90" spans="1:7" ht="13.8" x14ac:dyDescent="0.25">
      <c r="A90" s="183" t="s">
        <v>316</v>
      </c>
      <c r="B90" s="184" t="s">
        <v>317</v>
      </c>
      <c r="C90" s="183" t="s">
        <v>118</v>
      </c>
      <c r="D90" s="185">
        <f t="shared" si="1"/>
        <v>13751.850420000001</v>
      </c>
      <c r="E90" s="71" t="s">
        <v>574</v>
      </c>
      <c r="G90" s="185">
        <v>9510.27</v>
      </c>
    </row>
    <row r="91" spans="1:7" s="94" customFormat="1" ht="13.8" x14ac:dyDescent="0.25">
      <c r="A91" s="183" t="s">
        <v>318</v>
      </c>
      <c r="B91" s="184" t="s">
        <v>319</v>
      </c>
      <c r="C91" s="183" t="s">
        <v>118</v>
      </c>
      <c r="D91" s="185">
        <f t="shared" si="1"/>
        <v>25049.607480000002</v>
      </c>
      <c r="E91" s="71" t="s">
        <v>574</v>
      </c>
      <c r="F91" s="93"/>
      <c r="G91" s="185">
        <v>17323.38</v>
      </c>
    </row>
    <row r="92" spans="1:7" ht="13.8" x14ac:dyDescent="0.25">
      <c r="A92" s="183" t="s">
        <v>320</v>
      </c>
      <c r="B92" s="184" t="s">
        <v>321</v>
      </c>
      <c r="C92" s="183" t="s">
        <v>118</v>
      </c>
      <c r="D92" s="185">
        <f t="shared" si="1"/>
        <v>9555.3559800000003</v>
      </c>
      <c r="E92" s="71" t="s">
        <v>574</v>
      </c>
      <c r="G92" s="185">
        <v>6608.13</v>
      </c>
    </row>
    <row r="93" spans="1:7" ht="13.8" x14ac:dyDescent="0.25">
      <c r="A93" s="183" t="s">
        <v>322</v>
      </c>
      <c r="B93" s="184" t="s">
        <v>323</v>
      </c>
      <c r="C93" s="183" t="s">
        <v>118</v>
      </c>
      <c r="D93" s="185">
        <f t="shared" si="1"/>
        <v>12173.729399999998</v>
      </c>
      <c r="E93" s="71" t="s">
        <v>574</v>
      </c>
      <c r="G93" s="185">
        <v>8418.9</v>
      </c>
    </row>
    <row r="94" spans="1:7" ht="13.8" x14ac:dyDescent="0.25">
      <c r="A94" s="183" t="s">
        <v>324</v>
      </c>
      <c r="B94" s="184" t="s">
        <v>325</v>
      </c>
      <c r="C94" s="183" t="s">
        <v>118</v>
      </c>
      <c r="D94" s="185">
        <f t="shared" si="1"/>
        <v>17407.381799999999</v>
      </c>
      <c r="E94" s="71" t="s">
        <v>574</v>
      </c>
      <c r="G94" s="185">
        <v>12038.3</v>
      </c>
    </row>
    <row r="95" spans="1:7" ht="13.8" x14ac:dyDescent="0.25">
      <c r="A95" s="183" t="s">
        <v>326</v>
      </c>
      <c r="B95" s="184" t="s">
        <v>327</v>
      </c>
      <c r="C95" s="183" t="s">
        <v>118</v>
      </c>
      <c r="D95" s="185">
        <f t="shared" si="1"/>
        <v>9053.1312600000001</v>
      </c>
      <c r="E95" s="71" t="s">
        <v>574</v>
      </c>
      <c r="G95" s="185">
        <v>6260.81</v>
      </c>
    </row>
    <row r="96" spans="1:7" ht="13.8" x14ac:dyDescent="0.25">
      <c r="A96" s="183" t="s">
        <v>328</v>
      </c>
      <c r="B96" s="184" t="s">
        <v>329</v>
      </c>
      <c r="C96" s="183" t="s">
        <v>118</v>
      </c>
      <c r="D96" s="185">
        <f t="shared" si="1"/>
        <v>11485.59246</v>
      </c>
      <c r="E96" s="71" t="s">
        <v>574</v>
      </c>
      <c r="G96" s="185">
        <v>7943.01</v>
      </c>
    </row>
    <row r="97" spans="1:10" ht="13.8" x14ac:dyDescent="0.25">
      <c r="A97" s="183" t="s">
        <v>330</v>
      </c>
      <c r="B97" s="184" t="s">
        <v>331</v>
      </c>
      <c r="C97" s="183" t="s">
        <v>118</v>
      </c>
      <c r="D97" s="185">
        <f t="shared" si="1"/>
        <v>16477.893</v>
      </c>
      <c r="E97" s="71" t="s">
        <v>574</v>
      </c>
      <c r="G97" s="185">
        <v>11395.5</v>
      </c>
    </row>
    <row r="98" spans="1:10" ht="13.8" x14ac:dyDescent="0.25">
      <c r="A98" s="183" t="s">
        <v>332</v>
      </c>
      <c r="B98" s="184" t="s">
        <v>333</v>
      </c>
      <c r="C98" s="183" t="s">
        <v>118</v>
      </c>
      <c r="D98" s="185">
        <f t="shared" si="1"/>
        <v>10910.402579999998</v>
      </c>
      <c r="E98" s="71" t="s">
        <v>574</v>
      </c>
      <c r="G98" s="185">
        <v>7545.23</v>
      </c>
    </row>
    <row r="99" spans="1:10" ht="13.8" x14ac:dyDescent="0.25">
      <c r="A99" s="183" t="s">
        <v>334</v>
      </c>
      <c r="B99" s="184" t="s">
        <v>335</v>
      </c>
      <c r="C99" s="183" t="s">
        <v>118</v>
      </c>
      <c r="D99" s="185">
        <f t="shared" si="1"/>
        <v>14040.153899999999</v>
      </c>
      <c r="E99" s="71" t="s">
        <v>574</v>
      </c>
      <c r="G99" s="185">
        <v>9709.65</v>
      </c>
    </row>
    <row r="100" spans="1:10" ht="13.8" x14ac:dyDescent="0.25">
      <c r="A100" s="183" t="s">
        <v>336</v>
      </c>
      <c r="B100" s="184" t="s">
        <v>337</v>
      </c>
      <c r="C100" s="183" t="s">
        <v>118</v>
      </c>
      <c r="D100" s="185">
        <f t="shared" si="1"/>
        <v>21575.433420000001</v>
      </c>
      <c r="E100" s="71" t="s">
        <v>574</v>
      </c>
      <c r="G100" s="185">
        <v>14920.77</v>
      </c>
    </row>
    <row r="101" spans="1:10" ht="13.8" x14ac:dyDescent="0.25">
      <c r="A101" s="183" t="s">
        <v>338</v>
      </c>
      <c r="B101" s="184" t="s">
        <v>339</v>
      </c>
      <c r="C101" s="183" t="s">
        <v>118</v>
      </c>
      <c r="D101" s="185">
        <f t="shared" si="1"/>
        <v>9555.3559800000003</v>
      </c>
      <c r="E101" s="71" t="s">
        <v>574</v>
      </c>
      <c r="G101" s="185">
        <v>6608.13</v>
      </c>
    </row>
    <row r="102" spans="1:10" ht="13.8" x14ac:dyDescent="0.25">
      <c r="A102" s="183" t="s">
        <v>340</v>
      </c>
      <c r="B102" s="184" t="s">
        <v>341</v>
      </c>
      <c r="C102" s="183" t="s">
        <v>118</v>
      </c>
      <c r="D102" s="185">
        <f t="shared" si="1"/>
        <v>12173.729399999998</v>
      </c>
      <c r="E102" s="71" t="s">
        <v>574</v>
      </c>
      <c r="G102" s="185">
        <v>8418.9</v>
      </c>
    </row>
    <row r="103" spans="1:10" ht="13.8" x14ac:dyDescent="0.25">
      <c r="A103" s="183" t="s">
        <v>342</v>
      </c>
      <c r="B103" s="184" t="s">
        <v>343</v>
      </c>
      <c r="C103" s="183" t="s">
        <v>118</v>
      </c>
      <c r="D103" s="185">
        <f t="shared" si="1"/>
        <v>17407.381799999999</v>
      </c>
      <c r="E103" s="71" t="s">
        <v>574</v>
      </c>
      <c r="G103" s="185">
        <v>12038.3</v>
      </c>
    </row>
    <row r="104" spans="1:10" ht="13.8" x14ac:dyDescent="0.25">
      <c r="A104" s="183" t="s">
        <v>344</v>
      </c>
      <c r="B104" s="184" t="s">
        <v>345</v>
      </c>
      <c r="C104" s="183" t="s">
        <v>118</v>
      </c>
      <c r="D104" s="185">
        <f t="shared" si="1"/>
        <v>11482.093139999999</v>
      </c>
      <c r="E104" s="71" t="s">
        <v>574</v>
      </c>
      <c r="G104" s="185">
        <v>7940.59</v>
      </c>
    </row>
    <row r="105" spans="1:10" ht="13.8" x14ac:dyDescent="0.25">
      <c r="A105" s="183" t="s">
        <v>346</v>
      </c>
      <c r="B105" s="184" t="s">
        <v>347</v>
      </c>
      <c r="C105" s="183" t="s">
        <v>118</v>
      </c>
      <c r="D105" s="185">
        <f t="shared" si="1"/>
        <v>14812.404659999998</v>
      </c>
      <c r="E105" s="71" t="s">
        <v>574</v>
      </c>
      <c r="G105" s="185">
        <v>10243.709999999999</v>
      </c>
    </row>
    <row r="106" spans="1:10" ht="13.8" x14ac:dyDescent="0.25">
      <c r="A106" s="183" t="s">
        <v>348</v>
      </c>
      <c r="B106" s="184" t="s">
        <v>349</v>
      </c>
      <c r="C106" s="183" t="s">
        <v>118</v>
      </c>
      <c r="D106" s="185">
        <f t="shared" si="1"/>
        <v>22132.128959999998</v>
      </c>
      <c r="E106" s="71" t="s">
        <v>574</v>
      </c>
      <c r="G106" s="185">
        <v>15305.76</v>
      </c>
    </row>
    <row r="107" spans="1:10" ht="13.8" x14ac:dyDescent="0.25">
      <c r="A107" s="183" t="s">
        <v>571</v>
      </c>
      <c r="B107" s="184" t="s">
        <v>572</v>
      </c>
      <c r="C107" s="183" t="s">
        <v>573</v>
      </c>
      <c r="D107" s="185">
        <f t="shared" si="1"/>
        <v>36.641639999999995</v>
      </c>
      <c r="E107" s="71" t="s">
        <v>574</v>
      </c>
      <c r="G107" s="185">
        <v>25.34</v>
      </c>
    </row>
    <row r="108" spans="1:10" ht="13.8" x14ac:dyDescent="0.25">
      <c r="A108" s="86"/>
      <c r="B108" s="79"/>
      <c r="C108" s="86"/>
      <c r="D108" s="87"/>
      <c r="G108" s="110"/>
    </row>
    <row r="109" spans="1:10" ht="13.8" x14ac:dyDescent="0.25">
      <c r="A109" s="69" t="s">
        <v>350</v>
      </c>
      <c r="B109" s="79"/>
      <c r="C109" s="86"/>
      <c r="D109" s="106" t="s">
        <v>155</v>
      </c>
      <c r="E109" s="76" t="s">
        <v>156</v>
      </c>
      <c r="F109" s="76"/>
      <c r="G109" s="85" t="s">
        <v>160</v>
      </c>
      <c r="I109" s="75" t="s">
        <v>351</v>
      </c>
      <c r="J109" s="75" t="s">
        <v>352</v>
      </c>
    </row>
    <row r="110" spans="1:10" ht="15" x14ac:dyDescent="0.25">
      <c r="A110" s="86" t="s">
        <v>353</v>
      </c>
      <c r="B110" s="79" t="s">
        <v>354</v>
      </c>
      <c r="C110" s="86" t="s">
        <v>355</v>
      </c>
      <c r="D110" s="87">
        <f>G110*$J$5*(1+$D$3)</f>
        <v>192.19112853526218</v>
      </c>
      <c r="E110" s="71" t="s">
        <v>574</v>
      </c>
      <c r="G110" s="109">
        <f>(((I110*66)+(J110*116.49))/182.49)*8</f>
        <v>132.91226039783001</v>
      </c>
      <c r="I110" s="182">
        <v>34.43</v>
      </c>
      <c r="J110" s="182">
        <v>6.52</v>
      </c>
    </row>
    <row r="111" spans="1:10" ht="15" x14ac:dyDescent="0.25">
      <c r="A111" s="86" t="s">
        <v>356</v>
      </c>
      <c r="B111" s="79" t="s">
        <v>357</v>
      </c>
      <c r="C111" s="86" t="s">
        <v>355</v>
      </c>
      <c r="D111" s="87">
        <f>G111*$J$5*(1+$D$3)</f>
        <v>552.40881678119342</v>
      </c>
      <c r="E111" s="71" t="s">
        <v>574</v>
      </c>
      <c r="G111" s="109">
        <f>(((I111*66)+(J111*116.49))/182.49)*8</f>
        <v>382.02546112115726</v>
      </c>
      <c r="I111" s="182">
        <v>83.2</v>
      </c>
      <c r="J111" s="182">
        <v>27.67</v>
      </c>
    </row>
    <row r="112" spans="1:10" ht="15" x14ac:dyDescent="0.25">
      <c r="A112" s="86" t="s">
        <v>358</v>
      </c>
      <c r="B112" s="79" t="s">
        <v>359</v>
      </c>
      <c r="C112" s="86" t="s">
        <v>355</v>
      </c>
      <c r="D112" s="87">
        <f>G112*$J$5*(1+$D$3)</f>
        <v>675.85966784810125</v>
      </c>
      <c r="E112" s="71" t="s">
        <v>574</v>
      </c>
      <c r="G112" s="109">
        <f>(((I112*66)+(J112*116.49))/182.49)*8</f>
        <v>467.3994936708861</v>
      </c>
      <c r="I112" s="182">
        <v>82.42</v>
      </c>
      <c r="J112" s="182">
        <v>44.83</v>
      </c>
    </row>
    <row r="113" spans="1:7" ht="13.8" x14ac:dyDescent="0.25">
      <c r="A113" s="86"/>
      <c r="B113" s="79"/>
      <c r="C113" s="86"/>
      <c r="D113" s="87"/>
      <c r="G113" s="109"/>
    </row>
    <row r="114" spans="1:7" ht="13.8" x14ac:dyDescent="0.25">
      <c r="A114" s="86"/>
      <c r="B114" s="79"/>
      <c r="C114" s="86"/>
      <c r="D114" s="87"/>
      <c r="G114" s="109"/>
    </row>
    <row r="115" spans="1:7" ht="13.8" x14ac:dyDescent="0.25">
      <c r="A115" s="69" t="s">
        <v>360</v>
      </c>
      <c r="D115" s="106" t="s">
        <v>155</v>
      </c>
      <c r="E115" s="76" t="s">
        <v>156</v>
      </c>
      <c r="F115" s="76"/>
      <c r="G115" s="85" t="s">
        <v>160</v>
      </c>
    </row>
    <row r="116" spans="1:7" ht="15" x14ac:dyDescent="0.25">
      <c r="A116" s="86" t="s">
        <v>139</v>
      </c>
      <c r="B116" s="68" t="s">
        <v>361</v>
      </c>
      <c r="C116" s="86" t="s">
        <v>138</v>
      </c>
      <c r="D116" s="111">
        <f t="shared" ref="D116:D125" si="2">G116*$J$5*(1+$D$3)</f>
        <v>68.670540000000003</v>
      </c>
      <c r="E116" s="71" t="s">
        <v>574</v>
      </c>
      <c r="G116" s="181">
        <v>47.49</v>
      </c>
    </row>
    <row r="117" spans="1:7" ht="15" x14ac:dyDescent="0.25">
      <c r="A117" s="86" t="s">
        <v>362</v>
      </c>
      <c r="B117" s="68" t="s">
        <v>363</v>
      </c>
      <c r="C117" s="86" t="s">
        <v>138</v>
      </c>
      <c r="D117" s="111">
        <f t="shared" si="2"/>
        <v>44.898299999999999</v>
      </c>
      <c r="E117" s="71" t="s">
        <v>574</v>
      </c>
      <c r="G117" s="181">
        <v>31.05</v>
      </c>
    </row>
    <row r="118" spans="1:7" ht="15" x14ac:dyDescent="0.25">
      <c r="A118" s="86" t="s">
        <v>141</v>
      </c>
      <c r="B118" s="68" t="s">
        <v>364</v>
      </c>
      <c r="C118" s="86" t="s">
        <v>140</v>
      </c>
      <c r="D118" s="111">
        <f t="shared" si="2"/>
        <v>713.76005999999995</v>
      </c>
      <c r="E118" s="71" t="s">
        <v>574</v>
      </c>
      <c r="G118" s="181">
        <v>493.61</v>
      </c>
    </row>
    <row r="119" spans="1:7" ht="15" x14ac:dyDescent="0.25">
      <c r="A119" s="86" t="s">
        <v>365</v>
      </c>
      <c r="B119" s="68" t="s">
        <v>366</v>
      </c>
      <c r="C119" s="86" t="s">
        <v>140</v>
      </c>
      <c r="D119" s="111">
        <f t="shared" si="2"/>
        <v>63.464939999999999</v>
      </c>
      <c r="E119" s="71" t="s">
        <v>574</v>
      </c>
      <c r="G119" s="181">
        <v>43.89</v>
      </c>
    </row>
    <row r="120" spans="1:7" ht="15" x14ac:dyDescent="0.25">
      <c r="A120" s="86" t="s">
        <v>367</v>
      </c>
      <c r="B120" s="68" t="s">
        <v>368</v>
      </c>
      <c r="C120" s="86" t="s">
        <v>118</v>
      </c>
      <c r="D120" s="111">
        <f t="shared" si="2"/>
        <v>7556.7092399999992</v>
      </c>
      <c r="E120" s="71" t="s">
        <v>574</v>
      </c>
      <c r="G120" s="181">
        <v>5225.9399999999996</v>
      </c>
    </row>
    <row r="121" spans="1:7" ht="15" x14ac:dyDescent="0.25">
      <c r="A121" s="86" t="s">
        <v>369</v>
      </c>
      <c r="B121" s="68" t="s">
        <v>370</v>
      </c>
      <c r="C121" s="86" t="s">
        <v>118</v>
      </c>
      <c r="D121" s="111">
        <f t="shared" si="2"/>
        <v>6240.74802</v>
      </c>
      <c r="E121" s="71" t="s">
        <v>574</v>
      </c>
      <c r="G121" s="181">
        <v>4315.87</v>
      </c>
    </row>
    <row r="122" spans="1:7" ht="15" x14ac:dyDescent="0.25">
      <c r="A122" s="86" t="s">
        <v>371</v>
      </c>
      <c r="B122" s="68" t="s">
        <v>372</v>
      </c>
      <c r="C122" s="86" t="s">
        <v>118</v>
      </c>
      <c r="D122" s="111">
        <f t="shared" si="2"/>
        <v>6043.0653599999996</v>
      </c>
      <c r="E122" s="71" t="s">
        <v>574</v>
      </c>
      <c r="G122" s="181">
        <v>4179.16</v>
      </c>
    </row>
    <row r="123" spans="1:7" ht="15" x14ac:dyDescent="0.25">
      <c r="A123" s="86" t="s">
        <v>373</v>
      </c>
      <c r="B123" s="68" t="s">
        <v>374</v>
      </c>
      <c r="C123" s="86" t="s">
        <v>118</v>
      </c>
      <c r="D123" s="111">
        <f t="shared" si="2"/>
        <v>4620.6640799999996</v>
      </c>
      <c r="E123" s="71" t="s">
        <v>574</v>
      </c>
      <c r="G123" s="181">
        <v>3195.48</v>
      </c>
    </row>
    <row r="124" spans="1:7" ht="15" x14ac:dyDescent="0.25">
      <c r="A124" s="86" t="s">
        <v>142</v>
      </c>
      <c r="B124" s="68" t="s">
        <v>364</v>
      </c>
      <c r="C124" s="86" t="s">
        <v>140</v>
      </c>
      <c r="D124" s="111">
        <f t="shared" si="2"/>
        <v>191.05998</v>
      </c>
      <c r="E124" s="71" t="s">
        <v>574</v>
      </c>
      <c r="G124" s="181">
        <v>132.13</v>
      </c>
    </row>
    <row r="125" spans="1:7" ht="15" x14ac:dyDescent="0.25">
      <c r="A125" s="86" t="s">
        <v>375</v>
      </c>
      <c r="B125" s="68" t="s">
        <v>366</v>
      </c>
      <c r="C125" s="86" t="s">
        <v>140</v>
      </c>
      <c r="D125" s="111">
        <f t="shared" si="2"/>
        <v>302.67671999999999</v>
      </c>
      <c r="E125" s="71" t="s">
        <v>574</v>
      </c>
      <c r="G125" s="181">
        <v>209.32</v>
      </c>
    </row>
    <row r="126" spans="1:7" ht="13.8" x14ac:dyDescent="0.25">
      <c r="A126" s="86"/>
      <c r="B126" s="79"/>
      <c r="C126" s="86"/>
      <c r="D126" s="87"/>
      <c r="G126" s="109"/>
    </row>
    <row r="127" spans="1:7" ht="13.8" x14ac:dyDescent="0.25">
      <c r="A127" s="69" t="s">
        <v>565</v>
      </c>
      <c r="B127" s="79"/>
      <c r="C127" s="86"/>
      <c r="D127" s="106" t="s">
        <v>155</v>
      </c>
      <c r="E127" s="76" t="s">
        <v>156</v>
      </c>
      <c r="F127" s="76"/>
      <c r="G127" s="109"/>
    </row>
    <row r="128" spans="1:7" ht="13.8" x14ac:dyDescent="0.25">
      <c r="A128" s="86" t="s">
        <v>376</v>
      </c>
      <c r="B128" s="79" t="s">
        <v>377</v>
      </c>
      <c r="C128" s="86" t="s">
        <v>355</v>
      </c>
      <c r="D128" s="112">
        <v>381.14</v>
      </c>
      <c r="E128" s="71" t="s">
        <v>378</v>
      </c>
    </row>
    <row r="129" spans="1:11" ht="13.8" x14ac:dyDescent="0.25">
      <c r="A129" s="86" t="s">
        <v>379</v>
      </c>
      <c r="B129" s="79" t="s">
        <v>380</v>
      </c>
      <c r="C129" s="86" t="s">
        <v>355</v>
      </c>
      <c r="D129" s="112">
        <v>381.14</v>
      </c>
      <c r="E129" s="71" t="s">
        <v>378</v>
      </c>
    </row>
    <row r="130" spans="1:11" s="71" customFormat="1" ht="13.8" x14ac:dyDescent="0.25">
      <c r="A130" s="86" t="s">
        <v>381</v>
      </c>
      <c r="B130" s="79" t="s">
        <v>382</v>
      </c>
      <c r="C130" s="86" t="s">
        <v>355</v>
      </c>
      <c r="D130" s="112">
        <v>381.14</v>
      </c>
      <c r="E130" s="71" t="s">
        <v>378</v>
      </c>
      <c r="G130" s="68"/>
      <c r="H130" s="68"/>
      <c r="I130" s="68"/>
      <c r="J130" s="68"/>
      <c r="K130" s="68"/>
    </row>
    <row r="131" spans="1:11" s="71" customFormat="1" ht="13.8" x14ac:dyDescent="0.25">
      <c r="A131" s="86" t="s">
        <v>383</v>
      </c>
      <c r="B131" s="79" t="s">
        <v>384</v>
      </c>
      <c r="C131" s="86" t="s">
        <v>355</v>
      </c>
      <c r="D131" s="112">
        <v>381.14</v>
      </c>
      <c r="E131" s="71" t="s">
        <v>378</v>
      </c>
      <c r="G131" s="68"/>
      <c r="H131" s="68"/>
      <c r="I131" s="68"/>
      <c r="J131" s="68"/>
      <c r="K131" s="68"/>
    </row>
    <row r="132" spans="1:11" s="71" customFormat="1" ht="13.8" x14ac:dyDescent="0.25">
      <c r="A132" s="86" t="s">
        <v>385</v>
      </c>
      <c r="B132" s="79" t="s">
        <v>386</v>
      </c>
      <c r="C132" s="86" t="s">
        <v>355</v>
      </c>
      <c r="D132" s="112">
        <v>381.14</v>
      </c>
      <c r="E132" s="71" t="s">
        <v>378</v>
      </c>
      <c r="G132" s="68"/>
      <c r="H132" s="68"/>
      <c r="I132" s="68"/>
      <c r="J132" s="68"/>
      <c r="K132" s="68"/>
    </row>
    <row r="133" spans="1:11" s="71" customFormat="1" ht="13.8" x14ac:dyDescent="0.25">
      <c r="A133" s="86" t="s">
        <v>387</v>
      </c>
      <c r="B133" s="79" t="s">
        <v>388</v>
      </c>
      <c r="C133" s="86" t="s">
        <v>355</v>
      </c>
      <c r="D133" s="112">
        <v>381.14</v>
      </c>
      <c r="E133" s="71" t="s">
        <v>378</v>
      </c>
      <c r="G133" s="68"/>
      <c r="H133" s="68"/>
      <c r="I133" s="68"/>
      <c r="J133" s="68"/>
      <c r="K133" s="68"/>
    </row>
    <row r="134" spans="1:11" s="71" customFormat="1" ht="13.8" x14ac:dyDescent="0.25">
      <c r="A134" s="86" t="s">
        <v>389</v>
      </c>
      <c r="B134" s="79" t="s">
        <v>390</v>
      </c>
      <c r="C134" s="86" t="s">
        <v>355</v>
      </c>
      <c r="D134" s="112">
        <v>381.14</v>
      </c>
      <c r="E134" s="71" t="s">
        <v>378</v>
      </c>
      <c r="G134" s="68"/>
      <c r="H134" s="68"/>
      <c r="I134" s="68"/>
      <c r="J134" s="68"/>
      <c r="K134" s="68"/>
    </row>
    <row r="135" spans="1:11" s="71" customFormat="1" ht="13.8" x14ac:dyDescent="0.25">
      <c r="A135" s="86" t="s">
        <v>391</v>
      </c>
      <c r="B135" s="79" t="s">
        <v>392</v>
      </c>
      <c r="C135" s="86" t="s">
        <v>355</v>
      </c>
      <c r="D135" s="112">
        <v>381.14</v>
      </c>
      <c r="E135" s="71" t="s">
        <v>378</v>
      </c>
      <c r="G135" s="68"/>
      <c r="H135" s="68"/>
      <c r="I135" s="68"/>
      <c r="J135" s="68"/>
      <c r="K135" s="68"/>
    </row>
    <row r="136" spans="1:11" s="71" customFormat="1" ht="13.8" x14ac:dyDescent="0.25">
      <c r="A136" s="86" t="s">
        <v>393</v>
      </c>
      <c r="B136" s="79" t="s">
        <v>394</v>
      </c>
      <c r="C136" s="86" t="s">
        <v>355</v>
      </c>
      <c r="D136" s="112">
        <v>381.14</v>
      </c>
      <c r="E136" s="71" t="s">
        <v>378</v>
      </c>
      <c r="G136" s="68"/>
      <c r="H136" s="68"/>
      <c r="I136" s="68"/>
      <c r="J136" s="68"/>
      <c r="K136" s="68"/>
    </row>
    <row r="137" spans="1:11" s="71" customFormat="1" ht="13.8" x14ac:dyDescent="0.25">
      <c r="A137" s="86" t="s">
        <v>395</v>
      </c>
      <c r="B137" s="79" t="s">
        <v>396</v>
      </c>
      <c r="C137" s="86" t="s">
        <v>355</v>
      </c>
      <c r="D137" s="112">
        <v>381.14</v>
      </c>
      <c r="E137" s="71" t="s">
        <v>378</v>
      </c>
      <c r="G137" s="68"/>
      <c r="H137" s="68"/>
      <c r="I137" s="68"/>
      <c r="J137" s="68"/>
      <c r="K137" s="68"/>
    </row>
    <row r="138" spans="1:11" s="71" customFormat="1" ht="13.8" x14ac:dyDescent="0.25">
      <c r="A138" s="86" t="s">
        <v>397</v>
      </c>
      <c r="B138" s="79" t="s">
        <v>398</v>
      </c>
      <c r="C138" s="86" t="s">
        <v>355</v>
      </c>
      <c r="D138" s="112">
        <v>381.14</v>
      </c>
      <c r="E138" s="71" t="s">
        <v>378</v>
      </c>
      <c r="G138" s="68"/>
      <c r="H138" s="68"/>
      <c r="I138" s="68"/>
      <c r="J138" s="68"/>
      <c r="K138" s="68"/>
    </row>
    <row r="139" spans="1:11" s="71" customFormat="1" ht="13.8" x14ac:dyDescent="0.25">
      <c r="A139" s="86" t="s">
        <v>399</v>
      </c>
      <c r="B139" s="79" t="s">
        <v>400</v>
      </c>
      <c r="C139" s="86" t="s">
        <v>355</v>
      </c>
      <c r="D139" s="112">
        <v>381.14</v>
      </c>
      <c r="E139" s="71" t="s">
        <v>378</v>
      </c>
      <c r="G139" s="68"/>
      <c r="H139" s="68"/>
      <c r="I139" s="68"/>
      <c r="J139" s="68"/>
      <c r="K139" s="68"/>
    </row>
    <row r="140" spans="1:11" s="71" customFormat="1" ht="13.8" x14ac:dyDescent="0.25">
      <c r="A140" s="86" t="s">
        <v>401</v>
      </c>
      <c r="B140" s="79" t="s">
        <v>402</v>
      </c>
      <c r="C140" s="86" t="s">
        <v>355</v>
      </c>
      <c r="D140" s="112">
        <v>381.14</v>
      </c>
      <c r="E140" s="71" t="s">
        <v>378</v>
      </c>
      <c r="G140" s="68"/>
      <c r="H140" s="68"/>
      <c r="I140" s="68"/>
      <c r="J140" s="68"/>
      <c r="K140" s="68"/>
    </row>
    <row r="141" spans="1:11" s="71" customFormat="1" ht="13.8" x14ac:dyDescent="0.25">
      <c r="A141" s="86" t="s">
        <v>403</v>
      </c>
      <c r="B141" s="79" t="s">
        <v>404</v>
      </c>
      <c r="C141" s="86" t="s">
        <v>355</v>
      </c>
      <c r="D141" s="112">
        <v>381.14</v>
      </c>
      <c r="E141" s="71" t="s">
        <v>378</v>
      </c>
      <c r="G141" s="68"/>
      <c r="H141" s="68"/>
      <c r="I141" s="68"/>
      <c r="J141" s="68"/>
      <c r="K141" s="68"/>
    </row>
    <row r="142" spans="1:11" s="71" customFormat="1" ht="13.8" x14ac:dyDescent="0.25">
      <c r="A142" s="86" t="s">
        <v>405</v>
      </c>
      <c r="B142" s="79" t="s">
        <v>406</v>
      </c>
      <c r="C142" s="86" t="s">
        <v>355</v>
      </c>
      <c r="D142" s="112">
        <v>381.14</v>
      </c>
      <c r="E142" s="71" t="s">
        <v>378</v>
      </c>
      <c r="G142" s="68"/>
      <c r="H142" s="68"/>
      <c r="I142" s="68"/>
      <c r="J142" s="68"/>
      <c r="K142" s="68"/>
    </row>
    <row r="143" spans="1:11" s="71" customFormat="1" ht="13.8" x14ac:dyDescent="0.25">
      <c r="A143" s="86" t="s">
        <v>407</v>
      </c>
      <c r="B143" s="79" t="s">
        <v>408</v>
      </c>
      <c r="C143" s="86" t="s">
        <v>355</v>
      </c>
      <c r="D143" s="112">
        <v>381.14</v>
      </c>
      <c r="E143" s="71" t="s">
        <v>378</v>
      </c>
      <c r="G143" s="68"/>
      <c r="H143" s="68"/>
      <c r="I143" s="68"/>
      <c r="J143" s="68"/>
      <c r="K143" s="68"/>
    </row>
    <row r="144" spans="1:11" s="71" customFormat="1" ht="13.8" x14ac:dyDescent="0.25">
      <c r="A144" s="86" t="s">
        <v>409</v>
      </c>
      <c r="B144" s="79" t="s">
        <v>410</v>
      </c>
      <c r="C144" s="86" t="s">
        <v>355</v>
      </c>
      <c r="D144" s="112">
        <v>381.14</v>
      </c>
      <c r="E144" s="71" t="s">
        <v>378</v>
      </c>
      <c r="G144" s="68"/>
      <c r="H144" s="68"/>
      <c r="I144" s="68"/>
      <c r="J144" s="68"/>
      <c r="K144" s="68"/>
    </row>
    <row r="145" spans="1:11" s="71" customFormat="1" ht="13.8" x14ac:dyDescent="0.25">
      <c r="A145" s="86" t="s">
        <v>411</v>
      </c>
      <c r="B145" s="79" t="s">
        <v>412</v>
      </c>
      <c r="C145" s="86" t="s">
        <v>355</v>
      </c>
      <c r="D145" s="112">
        <v>381.14</v>
      </c>
      <c r="E145" s="71" t="s">
        <v>378</v>
      </c>
      <c r="G145" s="68"/>
      <c r="H145" s="68"/>
      <c r="I145" s="68"/>
      <c r="J145" s="68"/>
      <c r="K145" s="68"/>
    </row>
    <row r="146" spans="1:11" ht="13.8" x14ac:dyDescent="0.25">
      <c r="A146" s="86" t="s">
        <v>413</v>
      </c>
      <c r="B146" s="79" t="s">
        <v>414</v>
      </c>
      <c r="C146" s="86" t="s">
        <v>355</v>
      </c>
      <c r="D146" s="112">
        <v>381.14</v>
      </c>
      <c r="E146" s="71" t="s">
        <v>378</v>
      </c>
    </row>
    <row r="147" spans="1:11" ht="13.8" x14ac:dyDescent="0.25">
      <c r="A147" s="86" t="s">
        <v>415</v>
      </c>
      <c r="B147" s="79" t="s">
        <v>416</v>
      </c>
      <c r="C147" s="86" t="s">
        <v>355</v>
      </c>
      <c r="D147" s="112">
        <v>381.14</v>
      </c>
      <c r="E147" s="71" t="s">
        <v>378</v>
      </c>
    </row>
    <row r="148" spans="1:11" ht="13.8" x14ac:dyDescent="0.25">
      <c r="A148" s="86" t="s">
        <v>417</v>
      </c>
      <c r="B148" s="79" t="s">
        <v>418</v>
      </c>
      <c r="C148" s="86" t="s">
        <v>355</v>
      </c>
      <c r="D148" s="112">
        <v>381.14</v>
      </c>
      <c r="E148" s="71" t="s">
        <v>378</v>
      </c>
    </row>
    <row r="149" spans="1:11" ht="13.8" x14ac:dyDescent="0.25">
      <c r="A149" s="86" t="s">
        <v>419</v>
      </c>
      <c r="B149" s="79" t="s">
        <v>420</v>
      </c>
      <c r="C149" s="86" t="s">
        <v>355</v>
      </c>
      <c r="D149" s="112">
        <v>381.14</v>
      </c>
      <c r="E149" s="71" t="s">
        <v>378</v>
      </c>
    </row>
    <row r="150" spans="1:11" ht="13.8" x14ac:dyDescent="0.25">
      <c r="A150" s="86" t="s">
        <v>421</v>
      </c>
      <c r="B150" s="79" t="s">
        <v>422</v>
      </c>
      <c r="C150" s="86" t="s">
        <v>355</v>
      </c>
      <c r="D150" s="112">
        <v>381.14</v>
      </c>
      <c r="E150" s="71" t="s">
        <v>378</v>
      </c>
    </row>
    <row r="151" spans="1:11" ht="13.8" x14ac:dyDescent="0.25">
      <c r="A151" s="86" t="s">
        <v>423</v>
      </c>
      <c r="B151" s="79" t="s">
        <v>424</v>
      </c>
      <c r="C151" s="86" t="s">
        <v>355</v>
      </c>
      <c r="D151" s="112">
        <v>381.14</v>
      </c>
      <c r="E151" s="71" t="s">
        <v>378</v>
      </c>
    </row>
    <row r="152" spans="1:11" ht="13.8" x14ac:dyDescent="0.25">
      <c r="A152" s="86" t="s">
        <v>425</v>
      </c>
      <c r="B152" s="79" t="s">
        <v>426</v>
      </c>
      <c r="C152" s="86" t="s">
        <v>355</v>
      </c>
      <c r="D152" s="112">
        <v>381.14</v>
      </c>
      <c r="E152" s="71" t="s">
        <v>378</v>
      </c>
    </row>
    <row r="153" spans="1:11" ht="13.8" x14ac:dyDescent="0.25">
      <c r="A153" s="86" t="s">
        <v>427</v>
      </c>
      <c r="B153" s="79" t="s">
        <v>428</v>
      </c>
      <c r="C153" s="86" t="s">
        <v>355</v>
      </c>
      <c r="D153" s="112">
        <v>381.14</v>
      </c>
      <c r="E153" s="71" t="s">
        <v>378</v>
      </c>
    </row>
    <row r="154" spans="1:11" ht="13.8" x14ac:dyDescent="0.25">
      <c r="A154" s="86" t="s">
        <v>429</v>
      </c>
      <c r="B154" s="79" t="s">
        <v>430</v>
      </c>
      <c r="C154" s="86" t="s">
        <v>355</v>
      </c>
      <c r="D154" s="112">
        <v>381.14</v>
      </c>
      <c r="E154" s="71" t="s">
        <v>378</v>
      </c>
    </row>
    <row r="155" spans="1:11" ht="14.4" x14ac:dyDescent="0.25">
      <c r="A155" s="86"/>
      <c r="B155" s="79"/>
      <c r="C155" s="86"/>
      <c r="D155" s="106"/>
      <c r="E155" s="76"/>
      <c r="F155" s="76"/>
      <c r="I155" s="88" t="s">
        <v>431</v>
      </c>
      <c r="J155" s="88" t="s">
        <v>432</v>
      </c>
      <c r="K155" s="88" t="s">
        <v>433</v>
      </c>
    </row>
    <row r="156" spans="1:11" ht="14.4" x14ac:dyDescent="0.25">
      <c r="A156" s="86" t="s">
        <v>434</v>
      </c>
      <c r="B156" s="79" t="s">
        <v>435</v>
      </c>
      <c r="C156" s="86" t="s">
        <v>436</v>
      </c>
      <c r="D156" s="112">
        <v>1999.9</v>
      </c>
      <c r="E156" s="71" t="s">
        <v>437</v>
      </c>
      <c r="I156" s="113">
        <v>2358.2399999999998</v>
      </c>
      <c r="J156" s="113">
        <v>2158.92</v>
      </c>
      <c r="K156" s="113">
        <v>1999.9</v>
      </c>
    </row>
    <row r="157" spans="1:11" ht="13.8" x14ac:dyDescent="0.25">
      <c r="A157" s="86"/>
      <c r="B157" s="79"/>
      <c r="C157" s="86"/>
      <c r="D157" s="106"/>
      <c r="E157" s="76"/>
      <c r="F157" s="76"/>
      <c r="I157" s="86" t="s">
        <v>438</v>
      </c>
      <c r="J157" s="86" t="s">
        <v>439</v>
      </c>
      <c r="K157" s="86" t="s">
        <v>440</v>
      </c>
    </row>
    <row r="158" spans="1:11" ht="13.8" x14ac:dyDescent="0.25">
      <c r="A158" s="86" t="s">
        <v>441</v>
      </c>
      <c r="B158" s="79" t="s">
        <v>442</v>
      </c>
      <c r="C158" s="86" t="s">
        <v>443</v>
      </c>
      <c r="D158" s="112">
        <v>1662.91</v>
      </c>
      <c r="E158" s="71" t="s">
        <v>437</v>
      </c>
    </row>
    <row r="159" spans="1:11" ht="13.8" x14ac:dyDescent="0.25">
      <c r="A159" s="86" t="s">
        <v>444</v>
      </c>
      <c r="B159" s="79" t="s">
        <v>445</v>
      </c>
      <c r="C159" s="86" t="s">
        <v>443</v>
      </c>
      <c r="D159" s="112"/>
      <c r="E159" s="71" t="s">
        <v>437</v>
      </c>
    </row>
    <row r="160" spans="1:11" ht="13.8" x14ac:dyDescent="0.25">
      <c r="A160" s="86" t="s">
        <v>446</v>
      </c>
      <c r="B160" s="79" t="s">
        <v>447</v>
      </c>
      <c r="C160" s="86" t="s">
        <v>443</v>
      </c>
      <c r="D160" s="112"/>
      <c r="E160" s="71" t="s">
        <v>437</v>
      </c>
    </row>
    <row r="161" spans="1:11" ht="13.8" x14ac:dyDescent="0.25">
      <c r="A161" s="86" t="s">
        <v>448</v>
      </c>
      <c r="B161" s="79" t="s">
        <v>449</v>
      </c>
      <c r="C161" s="86" t="s">
        <v>443</v>
      </c>
      <c r="D161" s="112"/>
      <c r="E161" s="71" t="s">
        <v>437</v>
      </c>
    </row>
    <row r="162" spans="1:11" s="71" customFormat="1" ht="13.8" x14ac:dyDescent="0.25">
      <c r="A162" s="86" t="s">
        <v>450</v>
      </c>
      <c r="B162" s="79" t="s">
        <v>451</v>
      </c>
      <c r="C162" s="86" t="s">
        <v>443</v>
      </c>
      <c r="D162" s="112"/>
      <c r="E162" s="71" t="s">
        <v>437</v>
      </c>
      <c r="G162" s="68"/>
      <c r="H162" s="68"/>
      <c r="I162" s="68"/>
      <c r="J162" s="68"/>
      <c r="K162" s="68"/>
    </row>
    <row r="163" spans="1:11" s="71" customFormat="1" ht="13.8" x14ac:dyDescent="0.25">
      <c r="A163" s="86" t="s">
        <v>452</v>
      </c>
      <c r="B163" s="79" t="s">
        <v>453</v>
      </c>
      <c r="C163" s="86" t="s">
        <v>443</v>
      </c>
      <c r="D163" s="112"/>
      <c r="E163" s="71" t="s">
        <v>437</v>
      </c>
      <c r="G163" s="68"/>
      <c r="H163" s="68"/>
      <c r="I163" s="68"/>
      <c r="J163" s="68"/>
      <c r="K163" s="68"/>
    </row>
    <row r="164" spans="1:11" s="71" customFormat="1" ht="13.8" x14ac:dyDescent="0.25">
      <c r="A164" s="86" t="s">
        <v>454</v>
      </c>
      <c r="B164" s="79" t="s">
        <v>455</v>
      </c>
      <c r="C164" s="86" t="s">
        <v>443</v>
      </c>
      <c r="D164" s="112"/>
      <c r="E164" s="71" t="s">
        <v>437</v>
      </c>
      <c r="G164" s="68"/>
      <c r="H164" s="68"/>
      <c r="I164" s="68"/>
      <c r="J164" s="68"/>
      <c r="K164" s="68"/>
    </row>
    <row r="165" spans="1:11" s="71" customFormat="1" ht="13.8" x14ac:dyDescent="0.25">
      <c r="A165" s="86" t="s">
        <v>456</v>
      </c>
      <c r="B165" s="79" t="s">
        <v>457</v>
      </c>
      <c r="C165" s="86" t="s">
        <v>443</v>
      </c>
      <c r="D165" s="112"/>
      <c r="E165" s="71" t="s">
        <v>437</v>
      </c>
      <c r="G165" s="68"/>
      <c r="H165" s="68"/>
      <c r="I165" s="68"/>
      <c r="J165" s="68"/>
      <c r="K165" s="68"/>
    </row>
    <row r="166" spans="1:11" s="71" customFormat="1" ht="13.8" x14ac:dyDescent="0.25">
      <c r="A166" s="86" t="s">
        <v>458</v>
      </c>
      <c r="B166" s="79" t="s">
        <v>459</v>
      </c>
      <c r="C166" s="86" t="s">
        <v>443</v>
      </c>
      <c r="D166" s="112"/>
      <c r="E166" s="71" t="s">
        <v>437</v>
      </c>
      <c r="G166" s="68"/>
      <c r="H166" s="68"/>
      <c r="I166" s="68"/>
      <c r="J166" s="68"/>
      <c r="K166" s="68"/>
    </row>
    <row r="167" spans="1:11" s="71" customFormat="1" ht="13.8" x14ac:dyDescent="0.25">
      <c r="A167" s="86" t="s">
        <v>460</v>
      </c>
      <c r="B167" s="79" t="s">
        <v>461</v>
      </c>
      <c r="C167" s="86" t="s">
        <v>443</v>
      </c>
      <c r="D167" s="112"/>
      <c r="E167" s="71" t="s">
        <v>437</v>
      </c>
      <c r="G167" s="68"/>
      <c r="H167" s="68"/>
      <c r="I167" s="68"/>
      <c r="J167" s="68"/>
      <c r="K167" s="68"/>
    </row>
    <row r="168" spans="1:11" s="71" customFormat="1" ht="13.8" x14ac:dyDescent="0.25">
      <c r="A168" s="86" t="s">
        <v>462</v>
      </c>
      <c r="B168" s="79" t="s">
        <v>463</v>
      </c>
      <c r="C168" s="86" t="s">
        <v>443</v>
      </c>
      <c r="D168" s="112"/>
      <c r="E168" s="71" t="s">
        <v>437</v>
      </c>
      <c r="G168" s="68"/>
      <c r="H168" s="68"/>
      <c r="I168" s="68"/>
      <c r="J168" s="68"/>
      <c r="K168" s="68"/>
    </row>
    <row r="169" spans="1:11" s="71" customFormat="1" ht="13.8" x14ac:dyDescent="0.25">
      <c r="A169" s="86" t="s">
        <v>464</v>
      </c>
      <c r="B169" s="79" t="s">
        <v>465</v>
      </c>
      <c r="C169" s="86" t="s">
        <v>443</v>
      </c>
      <c r="D169" s="112"/>
      <c r="E169" s="71" t="s">
        <v>437</v>
      </c>
      <c r="G169" s="68"/>
      <c r="H169" s="68"/>
      <c r="I169" s="68"/>
      <c r="J169" s="68"/>
      <c r="K169" s="68"/>
    </row>
    <row r="170" spans="1:11" s="71" customFormat="1" ht="13.8" x14ac:dyDescent="0.25">
      <c r="A170" s="86" t="s">
        <v>466</v>
      </c>
      <c r="B170" s="79" t="s">
        <v>467</v>
      </c>
      <c r="C170" s="86" t="s">
        <v>443</v>
      </c>
      <c r="D170" s="112"/>
      <c r="E170" s="71" t="s">
        <v>437</v>
      </c>
      <c r="G170" s="68"/>
      <c r="H170" s="68"/>
      <c r="I170" s="68"/>
      <c r="J170" s="68"/>
      <c r="K170" s="68"/>
    </row>
    <row r="171" spans="1:11" s="71" customFormat="1" ht="13.8" x14ac:dyDescent="0.25">
      <c r="A171" s="86" t="s">
        <v>468</v>
      </c>
      <c r="B171" s="79" t="s">
        <v>469</v>
      </c>
      <c r="C171" s="86" t="s">
        <v>443</v>
      </c>
      <c r="D171" s="112"/>
      <c r="E171" s="71" t="s">
        <v>437</v>
      </c>
      <c r="G171" s="68"/>
      <c r="H171" s="68"/>
      <c r="I171" s="68"/>
      <c r="J171" s="68"/>
      <c r="K171" s="68"/>
    </row>
    <row r="172" spans="1:11" s="71" customFormat="1" ht="13.8" x14ac:dyDescent="0.25">
      <c r="A172" s="86" t="s">
        <v>470</v>
      </c>
      <c r="B172" s="79" t="s">
        <v>471</v>
      </c>
      <c r="C172" s="86" t="s">
        <v>443</v>
      </c>
      <c r="D172" s="112"/>
      <c r="E172" s="71" t="s">
        <v>437</v>
      </c>
      <c r="G172" s="68"/>
      <c r="H172" s="68"/>
      <c r="I172" s="68"/>
      <c r="J172" s="68"/>
      <c r="K172" s="68"/>
    </row>
    <row r="173" spans="1:11" s="71" customFormat="1" ht="13.8" x14ac:dyDescent="0.25">
      <c r="A173" s="86" t="s">
        <v>472</v>
      </c>
      <c r="B173" s="79" t="s">
        <v>473</v>
      </c>
      <c r="C173" s="86" t="s">
        <v>443</v>
      </c>
      <c r="D173" s="112"/>
      <c r="E173" s="71" t="s">
        <v>437</v>
      </c>
      <c r="G173" s="68"/>
      <c r="H173" s="68"/>
      <c r="I173" s="68"/>
      <c r="J173" s="68"/>
      <c r="K173" s="68"/>
    </row>
    <row r="174" spans="1:11" s="71" customFormat="1" ht="13.8" x14ac:dyDescent="0.25">
      <c r="A174" s="86" t="s">
        <v>474</v>
      </c>
      <c r="B174" s="79" t="s">
        <v>475</v>
      </c>
      <c r="C174" s="86" t="s">
        <v>443</v>
      </c>
      <c r="D174" s="112"/>
      <c r="E174" s="71" t="s">
        <v>437</v>
      </c>
      <c r="G174" s="68"/>
      <c r="H174" s="68"/>
      <c r="I174" s="68"/>
      <c r="J174" s="68"/>
      <c r="K174" s="68"/>
    </row>
    <row r="175" spans="1:11" s="71" customFormat="1" ht="13.8" x14ac:dyDescent="0.25">
      <c r="A175" s="86" t="s">
        <v>476</v>
      </c>
      <c r="B175" s="79" t="s">
        <v>477</v>
      </c>
      <c r="C175" s="86" t="s">
        <v>443</v>
      </c>
      <c r="D175" s="112"/>
      <c r="E175" s="71" t="s">
        <v>437</v>
      </c>
      <c r="G175" s="68"/>
      <c r="H175" s="68"/>
      <c r="I175" s="68"/>
      <c r="J175" s="68"/>
      <c r="K175" s="68"/>
    </row>
    <row r="176" spans="1:11" s="71" customFormat="1" ht="13.8" x14ac:dyDescent="0.25">
      <c r="A176" s="86" t="s">
        <v>478</v>
      </c>
      <c r="B176" s="79" t="s">
        <v>479</v>
      </c>
      <c r="C176" s="86" t="s">
        <v>443</v>
      </c>
      <c r="D176" s="112"/>
      <c r="E176" s="71" t="s">
        <v>437</v>
      </c>
      <c r="G176" s="68"/>
      <c r="H176" s="68"/>
      <c r="I176" s="68"/>
      <c r="J176" s="68"/>
      <c r="K176" s="68"/>
    </row>
    <row r="177" spans="1:11" s="71" customFormat="1" ht="13.8" x14ac:dyDescent="0.25">
      <c r="A177" s="86" t="s">
        <v>480</v>
      </c>
      <c r="B177" s="79" t="s">
        <v>481</v>
      </c>
      <c r="C177" s="86" t="s">
        <v>443</v>
      </c>
      <c r="D177" s="112"/>
      <c r="E177" s="71" t="s">
        <v>437</v>
      </c>
      <c r="G177" s="68"/>
      <c r="H177" s="68"/>
      <c r="I177" s="68"/>
      <c r="J177" s="68"/>
      <c r="K177" s="68"/>
    </row>
    <row r="178" spans="1:11" ht="13.8" x14ac:dyDescent="0.25">
      <c r="A178" s="86" t="s">
        <v>482</v>
      </c>
      <c r="B178" s="79" t="s">
        <v>483</v>
      </c>
      <c r="C178" s="86" t="s">
        <v>443</v>
      </c>
      <c r="D178" s="112"/>
      <c r="E178" s="71" t="s">
        <v>437</v>
      </c>
    </row>
    <row r="179" spans="1:11" ht="13.8" x14ac:dyDescent="0.25">
      <c r="A179" s="86" t="s">
        <v>484</v>
      </c>
      <c r="B179" s="79" t="s">
        <v>485</v>
      </c>
      <c r="C179" s="86" t="s">
        <v>443</v>
      </c>
      <c r="D179" s="112"/>
      <c r="E179" s="71" t="s">
        <v>437</v>
      </c>
    </row>
    <row r="180" spans="1:11" ht="13.8" x14ac:dyDescent="0.25">
      <c r="A180" s="86" t="s">
        <v>486</v>
      </c>
      <c r="B180" s="79" t="s">
        <v>487</v>
      </c>
      <c r="C180" s="86" t="s">
        <v>443</v>
      </c>
      <c r="D180" s="112"/>
      <c r="E180" s="71" t="s">
        <v>437</v>
      </c>
    </row>
    <row r="181" spans="1:11" ht="13.8" x14ac:dyDescent="0.25">
      <c r="A181" s="86" t="s">
        <v>488</v>
      </c>
      <c r="B181" s="79" t="s">
        <v>489</v>
      </c>
      <c r="C181" s="86" t="s">
        <v>443</v>
      </c>
      <c r="D181" s="112"/>
      <c r="E181" s="71" t="s">
        <v>437</v>
      </c>
    </row>
    <row r="182" spans="1:11" ht="13.8" x14ac:dyDescent="0.25">
      <c r="A182" s="86" t="s">
        <v>490</v>
      </c>
      <c r="B182" s="79" t="s">
        <v>491</v>
      </c>
      <c r="C182" s="86" t="s">
        <v>443</v>
      </c>
      <c r="D182" s="112"/>
      <c r="E182" s="71" t="s">
        <v>437</v>
      </c>
    </row>
    <row r="183" spans="1:11" ht="13.8" x14ac:dyDescent="0.25">
      <c r="A183" s="86" t="s">
        <v>492</v>
      </c>
      <c r="B183" s="79" t="s">
        <v>493</v>
      </c>
      <c r="C183" s="86" t="s">
        <v>443</v>
      </c>
      <c r="D183" s="112"/>
      <c r="E183" s="71" t="s">
        <v>437</v>
      </c>
    </row>
    <row r="184" spans="1:11" ht="13.8" x14ac:dyDescent="0.25">
      <c r="A184" s="86" t="s">
        <v>494</v>
      </c>
      <c r="B184" s="79" t="s">
        <v>495</v>
      </c>
      <c r="C184" s="86" t="s">
        <v>443</v>
      </c>
      <c r="D184" s="112"/>
      <c r="E184" s="71" t="s">
        <v>437</v>
      </c>
    </row>
    <row r="185" spans="1:11" ht="13.8" x14ac:dyDescent="0.25">
      <c r="A185" s="89" t="s">
        <v>496</v>
      </c>
      <c r="B185" s="90" t="s">
        <v>539</v>
      </c>
      <c r="C185" s="89" t="s">
        <v>443</v>
      </c>
      <c r="D185" s="114"/>
      <c r="E185" s="91" t="s">
        <v>437</v>
      </c>
    </row>
    <row r="186" spans="1:11" ht="13.8" x14ac:dyDescent="0.25">
      <c r="A186" s="86" t="s">
        <v>497</v>
      </c>
      <c r="B186" s="79" t="s">
        <v>540</v>
      </c>
      <c r="C186" s="86" t="s">
        <v>443</v>
      </c>
      <c r="D186" s="109"/>
      <c r="E186" s="71" t="s">
        <v>437</v>
      </c>
    </row>
    <row r="187" spans="1:11" ht="13.8" x14ac:dyDescent="0.25">
      <c r="A187" s="78"/>
      <c r="B187" s="79"/>
      <c r="C187" s="78"/>
      <c r="D187" s="108"/>
    </row>
    <row r="188" spans="1:11" ht="14.4" x14ac:dyDescent="0.3">
      <c r="A188" s="68" t="s">
        <v>147</v>
      </c>
      <c r="B188" s="68" t="s">
        <v>498</v>
      </c>
      <c r="C188" s="68" t="s">
        <v>537</v>
      </c>
      <c r="D188" s="92">
        <f>33253.13/36</f>
        <v>923.69805555555547</v>
      </c>
      <c r="E188" s="68" t="s">
        <v>499</v>
      </c>
      <c r="F188" s="68"/>
    </row>
    <row r="189" spans="1:11" s="98" customFormat="1" ht="14.4" x14ac:dyDescent="0.3">
      <c r="A189" s="99" t="s">
        <v>500</v>
      </c>
      <c r="B189" s="99" t="s">
        <v>501</v>
      </c>
      <c r="C189" s="68" t="s">
        <v>537</v>
      </c>
      <c r="D189" s="100">
        <f>233350/36</f>
        <v>6481.9444444444443</v>
      </c>
      <c r="E189" s="99" t="s">
        <v>502</v>
      </c>
    </row>
    <row r="190" spans="1:11" ht="14.4" x14ac:dyDescent="0.3">
      <c r="A190" s="99" t="s">
        <v>503</v>
      </c>
      <c r="B190" s="99" t="s">
        <v>504</v>
      </c>
      <c r="C190" s="68" t="s">
        <v>537</v>
      </c>
      <c r="D190" s="101">
        <v>788.75</v>
      </c>
      <c r="E190" s="99" t="s">
        <v>505</v>
      </c>
      <c r="F190" s="68"/>
    </row>
    <row r="191" spans="1:11" ht="14.4" x14ac:dyDescent="0.3">
      <c r="A191" s="99" t="s">
        <v>506</v>
      </c>
      <c r="B191" s="99" t="s">
        <v>507</v>
      </c>
      <c r="C191" s="68" t="s">
        <v>537</v>
      </c>
      <c r="D191" s="101">
        <f>5*99</f>
        <v>495</v>
      </c>
      <c r="E191" s="99" t="s">
        <v>508</v>
      </c>
      <c r="F191" s="68"/>
    </row>
    <row r="192" spans="1:11" ht="14.4" x14ac:dyDescent="0.3">
      <c r="A192" s="99" t="s">
        <v>509</v>
      </c>
      <c r="B192" s="99" t="s">
        <v>510</v>
      </c>
      <c r="C192" s="68" t="s">
        <v>537</v>
      </c>
      <c r="D192" s="101">
        <f>5*17940/36</f>
        <v>2491.6666666666665</v>
      </c>
      <c r="E192" s="99" t="s">
        <v>511</v>
      </c>
      <c r="F192" s="68"/>
    </row>
    <row r="193" spans="1:6" ht="13.8" x14ac:dyDescent="0.25">
      <c r="D193" s="68"/>
      <c r="E193" s="68"/>
      <c r="F193" s="68"/>
    </row>
    <row r="194" spans="1:6" ht="13.8" x14ac:dyDescent="0.25">
      <c r="D194" s="68"/>
      <c r="E194" s="68"/>
      <c r="F194" s="68"/>
    </row>
    <row r="195" spans="1:6" ht="13.8" x14ac:dyDescent="0.25">
      <c r="A195" s="78"/>
      <c r="B195" s="79"/>
      <c r="C195" s="78"/>
      <c r="D195" s="108"/>
    </row>
  </sheetData>
  <phoneticPr fontId="11" type="noConversion"/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7846A-FABF-4AA6-9EF8-133A4ACC8879}">
  <sheetPr>
    <tabColor theme="9" tint="-0.249977111117893"/>
  </sheetPr>
  <dimension ref="B1:AP53"/>
  <sheetViews>
    <sheetView workbookViewId="0">
      <selection activeCell="B19" sqref="B19"/>
    </sheetView>
  </sheetViews>
  <sheetFormatPr defaultColWidth="9.21875" defaultRowHeight="13.2" x14ac:dyDescent="0.25"/>
  <cols>
    <col min="1" max="1" width="2.21875" style="67" customWidth="1"/>
    <col min="2" max="2" width="30" style="67" customWidth="1"/>
    <col min="3" max="3" width="20.77734375" style="67" bestFit="1" customWidth="1"/>
    <col min="4" max="5" width="13" style="67" customWidth="1"/>
    <col min="6" max="42" width="9.21875" style="188"/>
    <col min="43" max="16384" width="9.21875" style="67"/>
  </cols>
  <sheetData>
    <row r="1" spans="2:6" ht="15.75" customHeight="1" x14ac:dyDescent="0.25">
      <c r="B1" s="203" t="s">
        <v>512</v>
      </c>
      <c r="C1" s="204"/>
      <c r="D1" s="204"/>
      <c r="E1" s="204"/>
      <c r="F1" s="191"/>
    </row>
    <row r="2" spans="2:6" s="188" customFormat="1" x14ac:dyDescent="0.25">
      <c r="B2" s="216" t="s">
        <v>513</v>
      </c>
      <c r="C2" s="205"/>
      <c r="D2" s="206" t="s">
        <v>514</v>
      </c>
      <c r="E2" s="207" t="s">
        <v>515</v>
      </c>
      <c r="F2" s="191"/>
    </row>
    <row r="3" spans="2:6" s="188" customFormat="1" x14ac:dyDescent="0.25">
      <c r="B3" s="217" t="s">
        <v>516</v>
      </c>
      <c r="C3" s="192" t="s">
        <v>517</v>
      </c>
      <c r="D3" s="202">
        <v>6.92</v>
      </c>
      <c r="E3" s="224">
        <v>10</v>
      </c>
      <c r="F3" s="191"/>
    </row>
    <row r="4" spans="2:6" s="188" customFormat="1" x14ac:dyDescent="0.25">
      <c r="B4" s="218" t="s">
        <v>518</v>
      </c>
      <c r="C4" s="193" t="s">
        <v>575</v>
      </c>
      <c r="D4" s="194">
        <v>0.78</v>
      </c>
      <c r="E4" s="225">
        <v>1.1299999999999999</v>
      </c>
      <c r="F4" s="191"/>
    </row>
    <row r="5" spans="2:6" s="188" customFormat="1" x14ac:dyDescent="0.25">
      <c r="B5" s="218" t="s">
        <v>519</v>
      </c>
      <c r="C5" s="193" t="s">
        <v>520</v>
      </c>
      <c r="D5" s="194">
        <v>0.5</v>
      </c>
      <c r="E5" s="225">
        <v>0.72</v>
      </c>
      <c r="F5" s="191"/>
    </row>
    <row r="6" spans="2:6" s="188" customFormat="1" x14ac:dyDescent="0.25">
      <c r="B6" s="219" t="s">
        <v>521</v>
      </c>
      <c r="C6" s="195" t="s">
        <v>522</v>
      </c>
      <c r="D6" s="196">
        <v>0.1</v>
      </c>
      <c r="E6" s="226">
        <v>0.14000000000000001</v>
      </c>
      <c r="F6" s="191"/>
    </row>
    <row r="7" spans="2:6" s="188" customFormat="1" x14ac:dyDescent="0.25">
      <c r="C7" s="197" t="s">
        <v>523</v>
      </c>
      <c r="D7" s="198">
        <v>8.3000000000000007</v>
      </c>
      <c r="E7" s="227">
        <v>11.99</v>
      </c>
      <c r="F7" s="191"/>
    </row>
    <row r="8" spans="2:6" s="188" customFormat="1" x14ac:dyDescent="0.25">
      <c r="B8" s="220" t="s">
        <v>524</v>
      </c>
      <c r="C8" s="189"/>
      <c r="D8" s="190" t="s">
        <v>514</v>
      </c>
      <c r="E8" s="228" t="s">
        <v>515</v>
      </c>
      <c r="F8" s="191"/>
    </row>
    <row r="9" spans="2:6" s="188" customFormat="1" x14ac:dyDescent="0.25">
      <c r="B9" s="221" t="s">
        <v>525</v>
      </c>
      <c r="C9" s="199" t="s">
        <v>517</v>
      </c>
      <c r="D9" s="200">
        <v>8.3000000000000007</v>
      </c>
      <c r="E9" s="229">
        <v>12</v>
      </c>
      <c r="F9" s="191"/>
    </row>
    <row r="10" spans="2:6" s="188" customFormat="1" x14ac:dyDescent="0.25">
      <c r="C10" s="197" t="s">
        <v>526</v>
      </c>
      <c r="D10" s="198">
        <v>8.3000000000000007</v>
      </c>
      <c r="E10" s="227">
        <v>12</v>
      </c>
      <c r="F10" s="191"/>
    </row>
    <row r="11" spans="2:6" s="188" customFormat="1" x14ac:dyDescent="0.25">
      <c r="B11" s="220" t="s">
        <v>527</v>
      </c>
      <c r="C11" s="189"/>
      <c r="D11" s="190" t="s">
        <v>514</v>
      </c>
      <c r="E11" s="228" t="s">
        <v>515</v>
      </c>
      <c r="F11" s="191"/>
    </row>
    <row r="12" spans="2:6" s="188" customFormat="1" x14ac:dyDescent="0.25">
      <c r="B12" s="222" t="s">
        <v>528</v>
      </c>
      <c r="C12" s="201" t="s">
        <v>529</v>
      </c>
      <c r="D12" s="202">
        <v>1.65</v>
      </c>
      <c r="E12" s="224">
        <v>2.39</v>
      </c>
      <c r="F12" s="191"/>
    </row>
    <row r="13" spans="2:6" s="188" customFormat="1" x14ac:dyDescent="0.25">
      <c r="B13" s="218" t="s">
        <v>530</v>
      </c>
      <c r="C13" s="193" t="s">
        <v>531</v>
      </c>
      <c r="D13" s="194">
        <v>7.6</v>
      </c>
      <c r="E13" s="225">
        <v>10.99</v>
      </c>
      <c r="F13" s="191"/>
    </row>
    <row r="14" spans="2:6" s="188" customFormat="1" x14ac:dyDescent="0.25">
      <c r="B14" s="219" t="s">
        <v>532</v>
      </c>
      <c r="C14" s="195" t="s">
        <v>576</v>
      </c>
      <c r="D14" s="196">
        <v>5</v>
      </c>
      <c r="E14" s="226">
        <v>7.23</v>
      </c>
      <c r="F14" s="191"/>
    </row>
    <row r="15" spans="2:6" s="188" customFormat="1" x14ac:dyDescent="0.25">
      <c r="C15" s="197" t="s">
        <v>533</v>
      </c>
      <c r="D15" s="198">
        <v>14.25</v>
      </c>
      <c r="E15" s="227">
        <v>20.61</v>
      </c>
      <c r="F15" s="191"/>
    </row>
    <row r="16" spans="2:6" x14ac:dyDescent="0.25">
      <c r="B16" s="223" t="s">
        <v>534</v>
      </c>
      <c r="C16" s="230"/>
      <c r="D16" s="231">
        <v>30.84</v>
      </c>
      <c r="E16" s="231">
        <v>44.6</v>
      </c>
      <c r="F16" s="191"/>
    </row>
    <row r="17" spans="2:6" s="188" customFormat="1" x14ac:dyDescent="0.25">
      <c r="B17" s="186" t="s">
        <v>535</v>
      </c>
      <c r="C17" s="187"/>
      <c r="D17" s="187"/>
      <c r="E17" s="187"/>
      <c r="F17" s="187"/>
    </row>
    <row r="18" spans="2:6" s="188" customFormat="1" x14ac:dyDescent="0.25"/>
    <row r="19" spans="2:6" s="188" customFormat="1" x14ac:dyDescent="0.25">
      <c r="B19" s="188" t="s">
        <v>577</v>
      </c>
    </row>
    <row r="20" spans="2:6" s="188" customFormat="1" x14ac:dyDescent="0.25"/>
    <row r="21" spans="2:6" s="188" customFormat="1" ht="91.5" customHeight="1" x14ac:dyDescent="0.25">
      <c r="B21" s="265"/>
      <c r="C21" s="265"/>
      <c r="D21" s="265"/>
      <c r="E21" s="265"/>
    </row>
    <row r="22" spans="2:6" s="188" customFormat="1" x14ac:dyDescent="0.25"/>
    <row r="23" spans="2:6" s="188" customFormat="1" x14ac:dyDescent="0.25"/>
    <row r="24" spans="2:6" s="188" customFormat="1" x14ac:dyDescent="0.25"/>
    <row r="25" spans="2:6" s="188" customFormat="1" x14ac:dyDescent="0.25"/>
    <row r="26" spans="2:6" s="188" customFormat="1" x14ac:dyDescent="0.25"/>
    <row r="27" spans="2:6" s="188" customFormat="1" x14ac:dyDescent="0.25"/>
    <row r="28" spans="2:6" s="188" customFormat="1" x14ac:dyDescent="0.25"/>
    <row r="29" spans="2:6" s="188" customFormat="1" x14ac:dyDescent="0.25"/>
    <row r="30" spans="2:6" s="188" customFormat="1" x14ac:dyDescent="0.25"/>
    <row r="31" spans="2:6" s="188" customFormat="1" x14ac:dyDescent="0.25"/>
    <row r="32" spans="2:6" s="188" customFormat="1" x14ac:dyDescent="0.25"/>
    <row r="33" s="188" customFormat="1" x14ac:dyDescent="0.25"/>
    <row r="34" s="188" customFormat="1" x14ac:dyDescent="0.25"/>
    <row r="35" s="188" customFormat="1" x14ac:dyDescent="0.25"/>
    <row r="36" s="188" customFormat="1" x14ac:dyDescent="0.25"/>
    <row r="37" s="188" customFormat="1" x14ac:dyDescent="0.25"/>
    <row r="38" s="188" customFormat="1" x14ac:dyDescent="0.25"/>
    <row r="39" s="188" customFormat="1" x14ac:dyDescent="0.25"/>
    <row r="40" s="188" customFormat="1" x14ac:dyDescent="0.25"/>
    <row r="41" s="188" customFormat="1" x14ac:dyDescent="0.25"/>
    <row r="42" s="188" customFormat="1" x14ac:dyDescent="0.25"/>
    <row r="43" s="188" customFormat="1" x14ac:dyDescent="0.25"/>
    <row r="44" s="188" customFormat="1" x14ac:dyDescent="0.25"/>
    <row r="45" s="188" customFormat="1" x14ac:dyDescent="0.25"/>
    <row r="46" s="188" customFormat="1" x14ac:dyDescent="0.25"/>
    <row r="47" s="188" customFormat="1" x14ac:dyDescent="0.25"/>
    <row r="48" s="188" customFormat="1" x14ac:dyDescent="0.25"/>
    <row r="49" s="188" customFormat="1" x14ac:dyDescent="0.25"/>
    <row r="50" s="188" customFormat="1" x14ac:dyDescent="0.25"/>
    <row r="51" s="188" customFormat="1" x14ac:dyDescent="0.25"/>
    <row r="52" s="188" customFormat="1" x14ac:dyDescent="0.25"/>
    <row r="53" s="188" customFormat="1" x14ac:dyDescent="0.25"/>
  </sheetData>
  <mergeCells count="1">
    <mergeCell ref="B21:E2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654a698-8964-478b-91bb-c8017b6fc03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F65A3071BFE0D4081E9BA69BA423F64" ma:contentTypeVersion="16" ma:contentTypeDescription="Crie um novo documento." ma:contentTypeScope="" ma:versionID="5eb7faec6bdb48cecb1f0f0bdd42f2be">
  <xsd:schema xmlns:xsd="http://www.w3.org/2001/XMLSchema" xmlns:xs="http://www.w3.org/2001/XMLSchema" xmlns:p="http://schemas.microsoft.com/office/2006/metadata/properties" xmlns:ns3="b654a698-8964-478b-91bb-c8017b6fc03e" xmlns:ns4="4d14a81a-304d-42a8-8180-63b2b58ae933" targetNamespace="http://schemas.microsoft.com/office/2006/metadata/properties" ma:root="true" ma:fieldsID="3296eae57ed5ae1d788296481dd02b39" ns3:_="" ns4:_="">
    <xsd:import namespace="b654a698-8964-478b-91bb-c8017b6fc03e"/>
    <xsd:import namespace="4d14a81a-304d-42a8-8180-63b2b58ae93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4a698-8964-478b-91bb-c8017b6fc0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4a81a-304d-42a8-8180-63b2b58ae9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A83E11-EED3-4F24-B542-8783C245A4A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4d14a81a-304d-42a8-8180-63b2b58ae93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b654a698-8964-478b-91bb-c8017b6fc03e"/>
  </ds:schemaRefs>
</ds:datastoreItem>
</file>

<file path=customXml/itemProps2.xml><?xml version="1.0" encoding="utf-8"?>
<ds:datastoreItem xmlns:ds="http://schemas.openxmlformats.org/officeDocument/2006/customXml" ds:itemID="{970DC8E3-30EE-49BF-ABB5-7256938393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4a698-8964-478b-91bb-c8017b6fc03e"/>
    <ds:schemaRef ds:uri="4d14a81a-304d-42a8-8180-63b2b58ae9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3ACCBE-C25A-452B-ACF5-F9DAD952D6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SUPEA Quantidade</vt:lpstr>
      <vt:lpstr>SUPEA Descritivo</vt:lpstr>
      <vt:lpstr>SUPAQ Descritivo</vt:lpstr>
      <vt:lpstr>SUPET Descritivo</vt:lpstr>
      <vt:lpstr>SUROD Descritivo</vt:lpstr>
      <vt:lpstr>SUFER Descritivo</vt:lpstr>
      <vt:lpstr>PERFIS COM PESO</vt:lpstr>
      <vt:lpstr>TPU</vt:lpstr>
      <vt:lpstr>BDI</vt:lpstr>
      <vt:lpstr>diarias_e_pass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Luciana Madeiro Ximenes</cp:lastModifiedBy>
  <cp:revision/>
  <dcterms:created xsi:type="dcterms:W3CDTF">2023-05-23T17:48:58Z</dcterms:created>
  <dcterms:modified xsi:type="dcterms:W3CDTF">2024-05-17T16:48:56Z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0x0101007F65A3071BFE0D4081E9BA69BA423F64</vt:lpwstr>
  </property>
  <property fmtid="{D5CDD505-2E9C-101B-9397-08002B2CF9AE}" pid="3" name="MediaServiceImageTags">
    <vt:lpwstr/>
  </property>
</Properties>
</file>