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aleccontrucoes-my.sharepoint.com/personal/paulo_mendonca_infrasa_gov_br/Documents/Área de Trabalho/"/>
    </mc:Choice>
  </mc:AlternateContent>
  <xr:revisionPtr revIDLastSave="0" documentId="8_{59434022-E070-4C8D-8FAA-1AC4E2CFFA64}" xr6:coauthVersionLast="47" xr6:coauthVersionMax="47" xr10:uidLastSave="{00000000-0000-0000-0000-000000000000}"/>
  <bookViews>
    <workbookView xWindow="28680" yWindow="-120" windowWidth="29040" windowHeight="15840" tabRatio="477" firstSheet="6" activeTab="6" xr2:uid="{63DA01CF-31D1-4F4B-8366-3826E6F68691}"/>
  </bookViews>
  <sheets>
    <sheet name="SUPEA Quantidade" sheetId="4" state="hidden" r:id="rId1"/>
    <sheet name="SUPEA Descritivo" sheetId="5" state="hidden" r:id="rId2"/>
    <sheet name="SUPAQ Descritivo" sheetId="6" state="hidden" r:id="rId3"/>
    <sheet name="SUPET Descritivo" sheetId="7" state="hidden" r:id="rId4"/>
    <sheet name="SUROD Descritivo" sheetId="8" state="hidden" r:id="rId5"/>
    <sheet name="SUFER Descritivo" sheetId="9" state="hidden" r:id="rId6"/>
    <sheet name="PERFIS COM PESO" sheetId="13" r:id="rId7"/>
    <sheet name="TPU" sheetId="18" r:id="rId8"/>
    <sheet name="BDI" sheetId="15" r:id="rId9"/>
  </sheets>
  <definedNames>
    <definedName name="_xlnm._FilterDatabase" localSheetId="6" hidden="1">'PERFIS COM PESO'!$B$2:$Q$25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2" i="18" l="1"/>
  <c r="D191" i="18"/>
  <c r="D189" i="18"/>
  <c r="D188" i="18"/>
  <c r="D3" i="18"/>
  <c r="D53" i="18" s="1"/>
  <c r="L30" i="13"/>
  <c r="L29" i="13"/>
  <c r="P30" i="13"/>
  <c r="P29" i="13"/>
  <c r="P20" i="13"/>
  <c r="P21" i="13" s="1"/>
  <c r="G112" i="18"/>
  <c r="G111" i="18"/>
  <c r="G110" i="18"/>
  <c r="I3" i="18"/>
  <c r="D13" i="18" l="1"/>
  <c r="D120" i="18"/>
  <c r="D112" i="18"/>
  <c r="D29" i="18"/>
  <c r="D45" i="18"/>
  <c r="D107" i="18"/>
  <c r="D21" i="18"/>
  <c r="D37" i="18"/>
  <c r="D121" i="18"/>
  <c r="D31" i="18"/>
  <c r="D39" i="18"/>
  <c r="D47" i="18"/>
  <c r="D55" i="18"/>
  <c r="D63" i="18"/>
  <c r="D71" i="18"/>
  <c r="D79" i="18"/>
  <c r="D87" i="18"/>
  <c r="D95" i="18"/>
  <c r="D103" i="18"/>
  <c r="D122" i="18"/>
  <c r="D77" i="18"/>
  <c r="D111" i="18"/>
  <c r="D22" i="18"/>
  <c r="D38" i="18"/>
  <c r="D70" i="18"/>
  <c r="D32" i="18"/>
  <c r="D56" i="18"/>
  <c r="D80" i="18"/>
  <c r="D88" i="18"/>
  <c r="D96" i="18"/>
  <c r="D104" i="18"/>
  <c r="D123" i="18"/>
  <c r="D69" i="18"/>
  <c r="D93" i="18"/>
  <c r="D14" i="18"/>
  <c r="D30" i="18"/>
  <c r="D54" i="18"/>
  <c r="D78" i="18"/>
  <c r="D94" i="18"/>
  <c r="D15" i="18"/>
  <c r="D24" i="18"/>
  <c r="D48" i="18"/>
  <c r="D64" i="18"/>
  <c r="D17" i="18"/>
  <c r="D33" i="18"/>
  <c r="D57" i="18"/>
  <c r="D97" i="18"/>
  <c r="D61" i="18"/>
  <c r="D85" i="18"/>
  <c r="D101" i="18"/>
  <c r="D46" i="18"/>
  <c r="D62" i="18"/>
  <c r="D86" i="18"/>
  <c r="D102" i="18"/>
  <c r="D23" i="18"/>
  <c r="D16" i="18"/>
  <c r="D40" i="18"/>
  <c r="D72" i="18"/>
  <c r="D9" i="18"/>
  <c r="D25" i="18"/>
  <c r="D41" i="18"/>
  <c r="D49" i="18"/>
  <c r="D65" i="18"/>
  <c r="D73" i="18"/>
  <c r="D81" i="18"/>
  <c r="D89" i="18"/>
  <c r="D105" i="18"/>
  <c r="D116" i="18"/>
  <c r="D124" i="18"/>
  <c r="D10" i="18"/>
  <c r="D18" i="18"/>
  <c r="D26" i="18"/>
  <c r="D34" i="18"/>
  <c r="D42" i="18"/>
  <c r="D50" i="18"/>
  <c r="D58" i="18"/>
  <c r="D66" i="18"/>
  <c r="D118" i="18"/>
  <c r="D74" i="18"/>
  <c r="D82" i="18"/>
  <c r="D90" i="18"/>
  <c r="D98" i="18"/>
  <c r="D106" i="18"/>
  <c r="D117" i="18"/>
  <c r="D125" i="18"/>
  <c r="D11" i="18"/>
  <c r="D19" i="18"/>
  <c r="D27" i="18"/>
  <c r="D35" i="18"/>
  <c r="D43" i="18"/>
  <c r="D51" i="18"/>
  <c r="D59" i="18"/>
  <c r="D67" i="18"/>
  <c r="D75" i="18"/>
  <c r="D83" i="18"/>
  <c r="D91" i="18"/>
  <c r="D99" i="18"/>
  <c r="D110" i="18"/>
  <c r="D12" i="18"/>
  <c r="D20" i="18"/>
  <c r="D28" i="18"/>
  <c r="D36" i="18"/>
  <c r="D44" i="18"/>
  <c r="D52" i="18"/>
  <c r="D60" i="18"/>
  <c r="D68" i="18"/>
  <c r="D76" i="18"/>
  <c r="D84" i="18"/>
  <c r="D92" i="18"/>
  <c r="D100" i="18"/>
  <c r="D119" i="18"/>
  <c r="Q30" i="13"/>
  <c r="P15" i="13" l="1"/>
  <c r="P10" i="13"/>
  <c r="Q10" i="13" s="1"/>
  <c r="P14" i="13"/>
  <c r="Q14" i="13" s="1"/>
  <c r="P12" i="13"/>
  <c r="Q12" i="13" s="1"/>
  <c r="P6" i="13"/>
  <c r="Q6" i="13" s="1"/>
  <c r="P9" i="13"/>
  <c r="Q9" i="13" s="1"/>
  <c r="P7" i="13"/>
  <c r="Q7" i="13" s="1"/>
  <c r="P5" i="13"/>
  <c r="Q5" i="13" s="1"/>
  <c r="P11" i="13"/>
  <c r="Q11" i="13" s="1"/>
  <c r="P13" i="13"/>
  <c r="Q13" i="13" s="1"/>
  <c r="P8" i="13"/>
  <c r="Q8" i="13" s="1"/>
  <c r="Q15" i="13"/>
  <c r="Q29" i="13"/>
  <c r="Q24" i="13"/>
  <c r="Q23" i="13"/>
  <c r="Q21" i="13"/>
  <c r="Q20" i="13"/>
  <c r="Q16" i="13" l="1"/>
  <c r="Q25" i="13"/>
  <c r="Q31" i="13"/>
  <c r="Q33" i="13" l="1"/>
  <c r="B13" i="4"/>
  <c r="B12" i="4"/>
  <c r="E12" i="4"/>
</calcChain>
</file>

<file path=xl/sharedStrings.xml><?xml version="1.0" encoding="utf-8"?>
<sst xmlns="http://schemas.openxmlformats.org/spreadsheetml/2006/main" count="1250" uniqueCount="590">
  <si>
    <t>Perfil</t>
  </si>
  <si>
    <t>Principais Demandas Atuais</t>
  </si>
  <si>
    <t>Projetos em Discussão</t>
  </si>
  <si>
    <t>Suporte administrativo a gestão contratual</t>
  </si>
  <si>
    <t>Monitoração de Rodovias</t>
  </si>
  <si>
    <t>Estruturação de PPPs de Aeroportos</t>
  </si>
  <si>
    <t>Estruturação de PPPs/Blocos Aeroportos Regionais</t>
  </si>
  <si>
    <t>Estudos de Custos Logísticos</t>
  </si>
  <si>
    <t xml:space="preserve">Estudo de Corredores Binacionais </t>
  </si>
  <si>
    <t>Eng. Especialista em Transporte</t>
  </si>
  <si>
    <t>Eng. Civil Aeronáutico (ou esp. em infra. Aerop.)</t>
  </si>
  <si>
    <t>Arquiteto (esp. Em BIM)</t>
  </si>
  <si>
    <t>Eng. Ambiental (ou esp. em meio ambiente)</t>
  </si>
  <si>
    <t>Especialista em Dados</t>
  </si>
  <si>
    <t>Advogado</t>
  </si>
  <si>
    <t>Economista</t>
  </si>
  <si>
    <t>Técnico em geoprocessamento ou Geógrafo</t>
  </si>
  <si>
    <t>Técnico em administração ou Administrador</t>
  </si>
  <si>
    <t>TOTAL</t>
  </si>
  <si>
    <t>TOTAL GERAL</t>
  </si>
  <si>
    <t>AÇÃO</t>
  </si>
  <si>
    <t>PRODUTO</t>
  </si>
  <si>
    <t>Atividade</t>
  </si>
  <si>
    <t>especificação</t>
  </si>
  <si>
    <t>Perfil do profissional</t>
  </si>
  <si>
    <t>Horas alocadas por produto</t>
  </si>
  <si>
    <t>Suporte Técnico-Administrativo Especializado em Estudos e Projetos</t>
  </si>
  <si>
    <t>Relatório de pavimentos;
Relatório de sinalização;
Relatório de meio ambiente;
Relatório de OAE e OAC
Relatório de iluminação, inst operacionais e outros</t>
  </si>
  <si>
    <t>Receber e avaliar relatórios de parâmetros rodoviários elaborados por consultorias especializadas contratadas;
Receber e analisar relatórios  de parâmetros rodoviários de verfiicador independente;
Acompanhar a aprovação dos relatórios junto a ANTT e demais órgãos interessados;
Realizar ações específicas de monitoração de rodovias necessárias a subsidiar os produtos requeridos.</t>
  </si>
  <si>
    <t>Relatório de Caracterização do aeroporto
Relatório de Estudo de mercado
Relatório de Estudo de engenharia</t>
  </si>
  <si>
    <t>Receber e avaliar relatórios de estudos de infraestrutura aeroportuária elaborados por consultorias especializadas contratadas;
Desenvolver atividades de campo, tais como levantamentos, inspeções e pesquisa, para subsidiar elaboração de relatórios;
Acompanhar atividades de campo realizadas por consultorias contratadas;
Acompanhar atividades de ensaios de geotecnia e pavimentação;
Desenvolver relatórios de estudos de infraestrutura aeroportuária.</t>
  </si>
  <si>
    <t>Relatório de diagnóstico do corredor logístico
Relatório de análise estratégica de corredor logístico</t>
  </si>
  <si>
    <t>Receber e avaliar relatórios elaborados por consultorias especializadas em transporte e logística, inclusive entidades internacionais;
Desenvolver atividades de levantamento de campo tais como Due Dilligence comerciais, inspeções de obras em andamento e caracterização de infraestrutura;
Acompanhar atividades de campo realizadas por consultorias especializadas contratadas;
Elaborar relatórios especificos de análise de características de transportes em estudos de corredores logísticos.</t>
  </si>
  <si>
    <t>Receber e avaliar relatórios de infraestrutura aeroportuária elaborados por consultorias especializadas contratadas;
Desenvolver relatórios de infraestrutura aeroportuária conforme escopo específico para compor o estudo de viabilidade técnica e econômica;
Desenvolver atividades de levantamento de campo tais como inspeções e caracterização de infraestrutura;
Acompanhar atividades de campo realizadas por consultorias especializadas contratadas;
Acompanhar a realização de ensaios geotécnicos e de pavimentos em campo.</t>
  </si>
  <si>
    <t>Relatório de Diagnóstico e caracterização dos empreendimentos;
Relatório de Avaliação ambiental, de mercado e técnica preliminar
Relatório de Análise de demanda e socioeconômica preliminar
Relatório de Indicativo de estrutura, financiamento e análise estratégica
Relatório consolidado e proposições</t>
  </si>
  <si>
    <t>Realizar o mapeamento e verificação da documentação da infraestrutura aeroviária;
Desenvolver estudos de construção e projeção de cenários, avaliação de investimentos, avaliação de custos operacionais, avaliação de receitas potenciais;
Desenvolver análise de risco;
Realizar análises do tipo Value For Money;
Receber e avaliar relatórios elaborados por consultorias especializadas.</t>
  </si>
  <si>
    <t>Relatório de Diagnóstico e caracterização dos empreendimentos;
Relatório de Avaliação técnica 
Relatório de análise estratégica</t>
  </si>
  <si>
    <t>Mapeamento e verificação da documentação da infraestrutura aeroviária
Desenvolvimento de estudo técnico de fluxos e capacidade da infraesetrutura;
Análise de Planos diretores e relação da infraestrutura com seu entorno;
Suporte ao planejamento, construção e projeção de cenários
Desenvolvimento de modelos digitais em BIM para subsidiar a elaboração de cenários, relatórios e planejamento.
Receber e analisar documentação de anteprojeto elaborada por consultorias especializadas;
Desenvolver documentação de anteprojeto e projeto básico para infraestraturas aeroportuárias a fim de subsidiar os estudos.
Receber e analisar propostas de investimento e estimativas de custos de investimentos em infraestrutura aeroportuária;
Desenvolver estimativas de investimentos em infraestrutura aeroportuária.</t>
  </si>
  <si>
    <t>Relatório de Estudo ambiental
Relatório de Estudo jurídico-regulatório</t>
  </si>
  <si>
    <t>Receber e avaliar relatórios de análise ambiental elaborados por consultorias especializadas contratadas;
Desenvolver relatórios conforme escopo específico para compor o estudo de viabilidade ambiental;
Desenvolver atividades de levantamento de campo tais como Due Dilligence ambiental;
Acompanhar atividades de campo realizadas por terceiros;
Receber e avaliar estimativas de custos operacionais ambientais e investimentos ambientais.
Desenvolver estimativas de custos ambientais.</t>
  </si>
  <si>
    <t>Relatório de diagnóstico ambiental de corredor logístico
Relatório de análise estratégica de corredor logístico</t>
  </si>
  <si>
    <t>Receber e avaliar relatórios de análise ambiental elaborados por consultorias especializadas contratadas, inclusive entidades internacionais;
Desenvolver relatórios conforme escopo específico para compor o estudo de viabilidade ambiental;
Desenvolver atividades de levantamento de campo tais como Due Dilligence ambiental;
Acompanhar atividades de campo realizadas por terceiros;
Receber e avaliar estimativas de custos operacionais ambientais e investimentos ambientais.
Desenvolver estimativas de custos ambientais.</t>
  </si>
  <si>
    <t xml:space="preserve">Relatório de análise Índices setoriais específicos;
Relatório de análise de séries históricas e projeções.
</t>
  </si>
  <si>
    <t>Receber e analisar dados relativos e índicadores setoriais específicos aplicando técnicas estatísticas e de análise de dados para subsidiar estudos econômicos e e técnicos.</t>
  </si>
  <si>
    <t>Assessoria Técnico-Administrativa</t>
  </si>
  <si>
    <t>Relatório de Caracterização do aeroporto
Relatório de Estudo de mercado
Relatório de Estudo econômico-financeiro
Relatório de Estudo jurídico-regulatório</t>
  </si>
  <si>
    <t>Receber e avaliar relatórios econômico-financeiros elaborados por consultorias especializadas contratadas;
Desenvolver relatórios de análise econômico-financeira para compor o estudo de viabilidade econômico-financeira;
Desenvolver atividades de levantamento de campo tais como Due Dilligence comercial;
Acompanhar atividades de campo realizadas por terceiros;
Aplicar métodos econômicos para análise e projeção de demanda.</t>
  </si>
  <si>
    <t>Relatório de Diagnóstico e caracterização dos empreendimentos;
Relatório de Avaliação ambiental, de mercado e técnica 
Relatório de Análise de demanda e socioeconômica 
Relatório de Indicativo de estrutura, financiamento e análise estratégica</t>
  </si>
  <si>
    <t xml:space="preserve">Desenvolver análise dos setores econômicos, da oferta e da movimentação em uma região;
Desenvolver estudo de mercado;
Desenvolver projeção de demanda: perspectivas de crescimento populacional, industrial, agrícola e de serviços;
Construir e analisar a projeção de cenários
Elaborar avaliação sob o aspecto econômico-financeiro, incluindo: Avaliação de receitas potenciais; Custos operacionais preliminares; Análise socioeconômica; Análise custo-benefício; Análise de risco; Benefícios socioeconômicos e de desenvolvimento regional; Estimativa de geração de emprego, renda e incremento no PIB do Estado.
Elaborar análises do tipo 	Value For Money e Análise estratégica;
Desenvolver indicativo de estrutura do negócio
</t>
  </si>
  <si>
    <t>Mapeamento e verificação da documentação da infraestrutura aeroviária
Desenvolver mapeamentos para subsidiar a análise dos setores econômicos, da oferta e da movimentação
Desenvolver mapeamentos para subsidiar a análise ambiental;
Desenvolver mapeamentos para subsidiar o Estudo técnico.</t>
  </si>
  <si>
    <t>Mapeamento e verificação da documentação relacionada a infraestrutura de corredor logístico
Desenvolver mapeamentos para subsidiar a análise dos setores econômicos, da oferta e da movimentação
Desenvolver mapeamentos para subsidiar a análise ambiental;
Desenvolver mapeamentos para subsidiar o Estudo técnico;</t>
  </si>
  <si>
    <t>Estudos de Concessões</t>
  </si>
  <si>
    <t>Relatório de diagnóstico e caracterização do empreendimento;</t>
  </si>
  <si>
    <t>Subsidiar a elaboração ou adequação de estudos de viabilidade técnica, econômica e ambiental do objeto das concessões de serviços públicos no âmbito da administração pública, incluindo parcerias público-privadas (PPPs) na modalidade de concessão patrocinada, voltados a exploração indireta de portos organizados ou a exploração de infraestrutura de transporte aquaviários.</t>
  </si>
  <si>
    <t>Eng. de Hidrovias (ou esp. em transporte Hidroviário)</t>
  </si>
  <si>
    <t>Relatório de análise estratégica do empreendimento;</t>
  </si>
  <si>
    <t>Relatório de avaliação ambiental, de mercado e técnica preliminar</t>
  </si>
  <si>
    <t>Engenheiro Orçamentista</t>
  </si>
  <si>
    <t>Relatório de avaliação jurídico-regulatória preliminar</t>
  </si>
  <si>
    <t xml:space="preserve">Economista </t>
  </si>
  <si>
    <t>Relatório de análise Índices setoriais específicos;</t>
  </si>
  <si>
    <t>Oceanógrafo (ou esp. em oceanografia)</t>
  </si>
  <si>
    <t>Relatórios de Arrendamentos</t>
  </si>
  <si>
    <t>Relatório de análise de séries históricas e projeções.</t>
  </si>
  <si>
    <t>Subsidiar a elaboração ou adequação de estudos de viabilidade técnica, econômica e ambiental do objeto dos arrendamentos de instalações portuárias.</t>
  </si>
  <si>
    <t>Eng. Portuário (ou esp. em engenharia/gestão Portuária)</t>
  </si>
  <si>
    <t>Relatório de estudo de engenharia;</t>
  </si>
  <si>
    <t>Relatório de estudo operacional.</t>
  </si>
  <si>
    <t>Relatório de estudo de mercado;</t>
  </si>
  <si>
    <t>Relatório de estudo financeiro.</t>
  </si>
  <si>
    <t>Área de atuação</t>
  </si>
  <si>
    <t>Produtos</t>
  </si>
  <si>
    <t>Atividades</t>
  </si>
  <si>
    <t>Suporte Técnico-Administrativo Especializado em Estudos, Projetos e Planos</t>
  </si>
  <si>
    <t>Planos de sistemas de transportes (PNL, Planos Setoriais e PELTs)</t>
  </si>
  <si>
    <t>Relatório referente ao desenvolvimento de Plano de Logística e Transportes, considerando etapas de pré-modelagem, simulação de cenários, modelagem de transportes e análises especializadas por meio de indicadores de resultados</t>
  </si>
  <si>
    <t>desenvolver estudos e modelos de transportes; desenvolver ferramentas de simulação e modelagem; analisar resultados de simulações e modelagens de transportes; realizar pesquisas específicas sobre indicadores; realizar consultas e operações em bancos de dados sistemas de simulação em transportes; e redigir relatórios</t>
  </si>
  <si>
    <t>Subsidiar a elaboração de Plans de Logística e Transporte.</t>
  </si>
  <si>
    <t>Eng. Civil (Esp. Ou Me Transportes)</t>
  </si>
  <si>
    <t>Planos Mestres Portuários</t>
  </si>
  <si>
    <t>Relatório referente ao desenvolvimento de Planos Mestres Portuários, considerando a análise de infraestrutura, demanda, capacidade, relação do Porto com a cidade, impactos ambientais e gestão</t>
  </si>
  <si>
    <t>desenvolver estudos e modelos de transportes; desenvolver ferramentas de simulação e modelagem; realizar levantamentos de campo e aplicar entrevistas; realizar análises documentais; traçar planos de ações; avaliar resultados de indicadores e processos; e redigir relatórios</t>
  </si>
  <si>
    <t>Planos de sistemas de transportes (PNL, Planos Setoriais e PELTs) ou Planos Mestres Portuários</t>
  </si>
  <si>
    <t>Relatório consolidado de atividades de geoprocessamento, georreferenciamento e cartografia</t>
  </si>
  <si>
    <t>realizar consultas e operações em bancos de dados sistemas de simulação em transportes; realizar atividades de geoprocessmento e georreferenciamento; realizar levantamentos de campo e aplicar entrevistas; geoespacializar dados; construir mapas e imagens cartográficas para o planejamento de transportes; e redigir relatórios</t>
  </si>
  <si>
    <t>Geógrafo</t>
  </si>
  <si>
    <t>desenvolver estudos e modelos de transportes; desenvolver ferramentas de simulação e modelagem; desenvolver scripts de tratamento e geração de informações ou indicadores de transporte a partir de bancos de dados; gerir e alterar bancos de dados; realizar pesquisas específicas sobre indicadores; realizar consultas e operações em bancos de dados sistemas de simulação em transportes; e redigir relatórios</t>
  </si>
  <si>
    <t>Graduado (qualquer form.) Cientista de dados (Esp. Ou Me)</t>
  </si>
  <si>
    <t>Arquiteto/Urbanista</t>
  </si>
  <si>
    <t>desenvolver estudos e modelos de transportes; desenvolver ferramentas de simulação e modelagem; desenvolver scripts de tratamento e geração de informações ou indicadores de transporte a partir de bancos de dados; realizar pesquisas específicas sobre indicadores; realizar consultas e operações em bancos de dados sistemas de simulação em transportes; e redigir relatórios</t>
  </si>
  <si>
    <t>COROD 1</t>
  </si>
  <si>
    <t>Relatórios de EVTEAS;</t>
  </si>
  <si>
    <r>
      <t xml:space="preserve">Subsidiar a elaboração ou adequação de estudos de viabilidade técnica, econômica e ambiental do objeto das concessões de serviços públicos no âmbito da administração pública, incluindo parcerias público-privadas (PPPs) na modalidade de concessão patrocinada, voltados a exploração indireta ou a exploração de infraestrutura de transporte rodoviário, </t>
    </r>
    <r>
      <rPr>
        <sz val="11"/>
        <color rgb="FF00B050"/>
        <rFont val="Calibri"/>
        <family val="2"/>
        <scheme val="minor"/>
      </rPr>
      <t>com ênfase nos estudos de engenharia e operação rodoviária.</t>
    </r>
  </si>
  <si>
    <t>Subsidiar a elaboração ou adequação de estudos de viabilidade técnica, econômica e ambiental  e de desenvolvimento de Plano de Logística e Transporte.</t>
  </si>
  <si>
    <t>COROD 2</t>
  </si>
  <si>
    <r>
      <t xml:space="preserve">Subsidiar a elaboração ou adequação de estudos de viabilidade técnica, econômica e ambiental do objeto das concessões de serviços públicos no âmbito da administração pública, incluindo parcerias público-privadas (PPPs) na modalidade de concessão patrocinada, voltados a exploração indireta ou a exploração de infraestrutura de transporte rodoviário, </t>
    </r>
    <r>
      <rPr>
        <sz val="11"/>
        <color rgb="FF00B050"/>
        <rFont val="Calibri"/>
        <family val="2"/>
        <scheme val="minor"/>
      </rPr>
      <t xml:space="preserve">com ênfase em projeções de tráfego, capacidade e nível de serviço. </t>
    </r>
  </si>
  <si>
    <r>
      <t xml:space="preserve">Subsidiar a elaboração ou adequação de estudos de viabilidade técnica, econômica e ambiental do objeto das concessões de serviços públicos no âmbito da administração pública, incluindo parcerias público-privadas (PPPs) na modalidade de concessão patrocinada, voltados a exploração indireta ou a exploração de infraestrutura de transporte rodoviário, </t>
    </r>
    <r>
      <rPr>
        <sz val="11"/>
        <color rgb="FF00B050"/>
        <rFont val="Calibri"/>
        <family val="2"/>
        <scheme val="minor"/>
      </rPr>
      <t>com ênfase em modelagem econômico-financeira e regulação dodoviária.</t>
    </r>
  </si>
  <si>
    <t>Monitoração de Ferrovias</t>
  </si>
  <si>
    <t>Subsidiar na preparação das modelagens jurídicas de terminais e eventual apoio nas discussões jurídicas envolvendo as concessões de ferrovias, além de suporte geral em outros assuntos; recepção dos estudos de viabilidade, ferrovias e validação, via estrutura própria, das propostas técnicas apresentadas; manutenção da capacidade de gerar estudos técnicos com a equipe interna, especialmente terminais; manutenção da função matricial para atendimento das matérias específicas.</t>
  </si>
  <si>
    <t>Modelagem de terminais</t>
  </si>
  <si>
    <t>Engenheiro Cadista</t>
  </si>
  <si>
    <t>Estruturação de Projetos</t>
  </si>
  <si>
    <t>Estudos economicos</t>
  </si>
  <si>
    <t>Receber e avaliar relatórios econômico-financeiros;
Desenvolver relatórios de análise econômico-financeira;
Desenvolver atividades de levantamento de campo tais como Due Dilligence comercial;
Acompanhar atividades de campo realizadas por terceiros;
Aplicar métodos econômicos para análise e projeção de demanda.</t>
  </si>
  <si>
    <t>SUPAQ</t>
  </si>
  <si>
    <t>ATIVIDADE</t>
  </si>
  <si>
    <t xml:space="preserve">NÍVEL DE COMPLEXIDADE </t>
  </si>
  <si>
    <t>NÍVEL DE RELEVÂNCIA</t>
  </si>
  <si>
    <t>PESO</t>
  </si>
  <si>
    <t>ESPECIFICAÇÃO</t>
  </si>
  <si>
    <t>FREQUENCIA</t>
  </si>
  <si>
    <t>UNIDADE</t>
  </si>
  <si>
    <t>CÓDIGO TABELA DNIT</t>
  </si>
  <si>
    <t>PERFIL DO PROFISSIONAL</t>
  </si>
  <si>
    <t>REQUISITOS E EXPERIÈNCIA DOS PROFISSIONAIS</t>
  </si>
  <si>
    <t>QUANTIDADE</t>
  </si>
  <si>
    <t>MESES</t>
  </si>
  <si>
    <t>VALOR UNITÁRIO
(R$/Profissional X Mês)</t>
  </si>
  <si>
    <t>VALOR TOTAL</t>
  </si>
  <si>
    <t>Sob demanda</t>
  </si>
  <si>
    <t>mês</t>
  </si>
  <si>
    <t>P8061</t>
  </si>
  <si>
    <t>SUPAQ 1  - Assessoramento técnico especializado de engenharia de transportes</t>
  </si>
  <si>
    <t>SUPAQ 1 - Assessoramento em estruturação de negócios de concessões de infraestruturas aquaviárias</t>
  </si>
  <si>
    <t>Assessorar a caracterização, estruturação e modelagem de negócios de concessões de infraestruturas aquaviárias, canais de acesso a portos e hidrovias.</t>
  </si>
  <si>
    <t>Assessorar a caracterização, estruturação e modelagem de negócios de concessões de infraestruturas aquaviárias, canais de acesso a portos e hidrovias. 5</t>
  </si>
  <si>
    <t>Assessorar a caracterização, estruturação e modelagem de negócios de concessões de infraestruturas aquaviárias, canais de acesso a portos e hidrovias. 2</t>
  </si>
  <si>
    <t>Realizar o diagnóstico e caracterização de empreendimentos;
Dimensionar, elaborar projeções e cenários de demanda;
Elaborar análise jurídico regulatória de empreendimentos;
Elaborar indicativo de estrutura, financiamento, visão estratégica e modelagem de negócio;
Desenvolver estudos econômicos e logísticos estratégicos;
Elaborar simulações e modelagens de transporte e logística;
Analisar dados de levantamentos de campo, relatórios e pareceres;
Analisar dados, indicadores e informações técnicas especializadas;
Analisar projetos e desenvolver modelos conceituais de engenharia;
Planejar e orçar expansões de infraestrutura e calcular o CAPEX;
Planejar a operação e calcular o OPEX;
Apoio na análise da modelagem econômico-financeira, incluindo-se realização de cálculos em planilhas da modelagem e custo de capital ponderado (WACC);
Análise de benchmaking de modelos de exploração de infraestrutura similares;
Apoio na análise de mecanismos regulatórios.</t>
  </si>
  <si>
    <t>P8067</t>
  </si>
  <si>
    <t>Especialista em hidrovias, com experiência superior a 8 anos em engenharia ou gestão hidroviária</t>
  </si>
  <si>
    <t>Com experiência superior a 8 anos em engenharia ou gestão hidroviária</t>
  </si>
  <si>
    <t>P8066</t>
  </si>
  <si>
    <t>Eng. Civil pleno com experiência em orçamento e projeto arquitetônico</t>
  </si>
  <si>
    <t>Com experiência em orçamento e projeto arquitetônico</t>
  </si>
  <si>
    <t>P8003</t>
  </si>
  <si>
    <t>Advogado com experiência de 8 anos no setor portuário</t>
  </si>
  <si>
    <t>Mínimo de 8 anos de experência no setor portuário</t>
  </si>
  <si>
    <t>P8047</t>
  </si>
  <si>
    <t>Economista, com experiência em business valuation</t>
  </si>
  <si>
    <t>com experiência em business valuation</t>
  </si>
  <si>
    <t>P8119</t>
  </si>
  <si>
    <t>Oceanógrafo, com experiência em hidrografia</t>
  </si>
  <si>
    <t>Com experiência em hidrografia</t>
  </si>
  <si>
    <t>P8009</t>
  </si>
  <si>
    <t>Especialista em análise de dados de navegação interior</t>
  </si>
  <si>
    <t>SUPAQ 2 - Assessoramento técnico especializado de engenharia de transportes</t>
  </si>
  <si>
    <t>SUPAQ 2 - Assessoramento na elaboração e avaliação de estudos de viabilidade técnica, econômica e ambiental de terminais portuários.</t>
  </si>
  <si>
    <t>Apoio na elaboração e avaliação de estudos de viabilidade técnica, econômica e ambiental de terminais portuários, arrendamentos e terminais privados.</t>
  </si>
  <si>
    <t>Apoio na elaboração e avaliação de estudos de viabilidade técnica, econômica e ambiental de terminais portuários, arrendamentos e terminais privados. 5</t>
  </si>
  <si>
    <t>Apoio na elaboração e avaliação de estudos de viabilidade técnica, econômica e ambiental de terminais portuários, arrendamentos e terminais privados. 2</t>
  </si>
  <si>
    <t>Analisar a infraestrutura, identificar não conformidades e gargalos de desenvolvimento;
Elaborar análises de mercado e projeções de receitas;
Dimensionar e especificar infraestrutura;
Planejar e orçar expansões de infraestrutura e calcular o CAPEX;
Planejar a operação e calcular o OPEX;
Analisar informações georreferenciadas e elaborar mapas temáticos;
Apoio na análise da modelagem econômico-financeira, incluindo-se realização de cálculos em planilhas da modelagem e custo de capital ponderado (WACC); 
Análise de benchmaking de operações portuárias;
Apoio na análise de mecanismos regulatórios.</t>
  </si>
  <si>
    <t>Especialista em portos,  com experiência superior a 8 anos em engenharia ou gestão portuária</t>
  </si>
  <si>
    <t>Com experiência em business valuation</t>
  </si>
  <si>
    <t>P8057</t>
  </si>
  <si>
    <t>Eng. Ambiental</t>
  </si>
  <si>
    <t>Experiência em licenciamento ambiental no setor de infraestrutura</t>
  </si>
  <si>
    <t>Especialista em análise de dados de movimentação portuária</t>
  </si>
  <si>
    <t>TRANSVERSAL (Diárias e Passagens)</t>
  </si>
  <si>
    <t>VALOR UNITÁRIO
(R$/diária)</t>
  </si>
  <si>
    <t>DIÁRIAS</t>
  </si>
  <si>
    <t>DESLOCAMENTOS NACIONAIS</t>
  </si>
  <si>
    <t>Fornecimento das diárias correspondentes às despesas com alimentação, hospedagem e deslocamento local, realizadas em deslocamentos nacionais necessários para o desenvolvimento deatividades específicas pelos profissionais mobilizados em cada um dos Produtos.</t>
  </si>
  <si>
    <t>Diárias</t>
  </si>
  <si>
    <t>COLABORADOR EVENTUAL</t>
  </si>
  <si>
    <t>VALOR UNITÁRIO
(R$/trecho)</t>
  </si>
  <si>
    <t>PASSAGENS</t>
  </si>
  <si>
    <t>fornecimento dos meios de deslocamentos, aéreos e terrestres (equivalente ao adicional de embarque e desembarque (pagos pela INFRA S/A aos empregados) nacionais necessários para o desenvolvimento de atividades específicas pelos profissionais mobilizados em cada um dos Produtos.</t>
  </si>
  <si>
    <t>Passagens nacionais</t>
  </si>
  <si>
    <t>ITEM</t>
  </si>
  <si>
    <t>VALOR UNITÁRIO
(R$/unidade X mês)</t>
  </si>
  <si>
    <t>m² x mês</t>
  </si>
  <si>
    <t>B8951</t>
  </si>
  <si>
    <t>ocupante x mês</t>
  </si>
  <si>
    <t>B8953</t>
  </si>
  <si>
    <t>B8959</t>
  </si>
  <si>
    <t>SUBTOTAL INSTALAÇÕES</t>
  </si>
  <si>
    <t>SOFTWARE</t>
  </si>
  <si>
    <t xml:space="preserve">CÓDIGO </t>
  </si>
  <si>
    <t>SUPAQ 1</t>
  </si>
  <si>
    <t>AUTODESK COLECTION</t>
  </si>
  <si>
    <t>Softwares requeridos para as atividades previstas na ação SUPAQ 1</t>
  </si>
  <si>
    <t>SOFTW-1</t>
  </si>
  <si>
    <t>SUPAQ 2</t>
  </si>
  <si>
    <t>Softwares requeridos para as atividades previstas na ação SUPAQ 2</t>
  </si>
  <si>
    <t>SUBTOTAL SOFTWARE SUPAQ</t>
  </si>
  <si>
    <t>TABELA DE PREÇOS UNITÁRIOS NÃO DESONERADOS</t>
  </si>
  <si>
    <t>BDI</t>
  </si>
  <si>
    <t>Índice de atualização - CONSULTORIA (Supervisão e Projetos) DNIT</t>
  </si>
  <si>
    <t>Data-base:</t>
  </si>
  <si>
    <t>Subitem</t>
  </si>
  <si>
    <t>Descrição</t>
  </si>
  <si>
    <t>Unidade</t>
  </si>
  <si>
    <t>Preço Unitário</t>
  </si>
  <si>
    <t>Referência</t>
  </si>
  <si>
    <t>Preço Unitário (BDI 35%)</t>
  </si>
  <si>
    <t>Atualização tabela de consultoria para mesma data base DER</t>
  </si>
  <si>
    <t>Consolidação dos custos de mão de obra - Tabela de Preços de Consultoria</t>
  </si>
  <si>
    <t>Custo Unitário</t>
  </si>
  <si>
    <t>P8001</t>
  </si>
  <si>
    <t>Advogado júnior</t>
  </si>
  <si>
    <t>P8002</t>
  </si>
  <si>
    <t>Advogado pleno</t>
  </si>
  <si>
    <t>Advogado sênior</t>
  </si>
  <si>
    <t>P8007</t>
  </si>
  <si>
    <t>Analista de desenvolvimento de sistemas júnior</t>
  </si>
  <si>
    <t>P8008</t>
  </si>
  <si>
    <t>Analista de desenvolvimento de sistemas pleno</t>
  </si>
  <si>
    <t>Analista de desenvolvimento de sistemas sênior</t>
  </si>
  <si>
    <t>P8013</t>
  </si>
  <si>
    <t>Arquiteto júnior</t>
  </si>
  <si>
    <t>P8014</t>
  </si>
  <si>
    <t>Arquiteto pleno</t>
  </si>
  <si>
    <t>P8015</t>
  </si>
  <si>
    <t>Arquiteto sênior</t>
  </si>
  <si>
    <t>P8019</t>
  </si>
  <si>
    <t>Assistente social júnior</t>
  </si>
  <si>
    <t>P8020</t>
  </si>
  <si>
    <t>Assistente social pleno</t>
  </si>
  <si>
    <t>P8021</t>
  </si>
  <si>
    <t>Assistente social sênior</t>
  </si>
  <si>
    <t>P8025</t>
  </si>
  <si>
    <t>Auxiliar</t>
  </si>
  <si>
    <t>P8026</t>
  </si>
  <si>
    <t>Auxiliar administrativo</t>
  </si>
  <si>
    <t>P8027</t>
  </si>
  <si>
    <t>Auxiliar de laboratório</t>
  </si>
  <si>
    <t>P8028</t>
  </si>
  <si>
    <t>Auxiliar de topografia</t>
  </si>
  <si>
    <t>P8032</t>
  </si>
  <si>
    <t>Biólogo júnior</t>
  </si>
  <si>
    <t>P8033</t>
  </si>
  <si>
    <t>Biólogo pleno</t>
  </si>
  <si>
    <t>P8034</t>
  </si>
  <si>
    <t>Biólogo sênior</t>
  </si>
  <si>
    <t>P8038</t>
  </si>
  <si>
    <t>Chefe de escritório</t>
  </si>
  <si>
    <t>P8040</t>
  </si>
  <si>
    <t>Contador júnior</t>
  </si>
  <si>
    <t>P8041</t>
  </si>
  <si>
    <t>Contador pleno</t>
  </si>
  <si>
    <t>P8042</t>
  </si>
  <si>
    <t>Contador sênior</t>
  </si>
  <si>
    <t>P8044</t>
  </si>
  <si>
    <t xml:space="preserve">Coordenador ambiental </t>
  </si>
  <si>
    <t>P8045</t>
  </si>
  <si>
    <t>Economista júnior</t>
  </si>
  <si>
    <t>P8046</t>
  </si>
  <si>
    <t>Economista pleno</t>
  </si>
  <si>
    <t>Economista sênior</t>
  </si>
  <si>
    <t>P8054</t>
  </si>
  <si>
    <t>Engenheiro agrônomo júnior</t>
  </si>
  <si>
    <t>P8055</t>
  </si>
  <si>
    <t>Engenheiro agrônomo pleno</t>
  </si>
  <si>
    <t>P8056</t>
  </si>
  <si>
    <t>Engenheiro agrônomo sênior</t>
  </si>
  <si>
    <t>Engenheiro ambiental júnior</t>
  </si>
  <si>
    <t>P8058</t>
  </si>
  <si>
    <t>Engenheiro ambiental pleno</t>
  </si>
  <si>
    <t>P8059</t>
  </si>
  <si>
    <t>Engenheiro ambiental sênior</t>
  </si>
  <si>
    <t>P8060</t>
  </si>
  <si>
    <t>Engenheiro consultor especial</t>
  </si>
  <si>
    <t>Engenheiro coordenador</t>
  </si>
  <si>
    <t>P8062</t>
  </si>
  <si>
    <t>Engenheiro de pesca júnior</t>
  </si>
  <si>
    <t>P8063</t>
  </si>
  <si>
    <t>Engenheiro de pesca pleno</t>
  </si>
  <si>
    <t>P8064</t>
  </si>
  <si>
    <t>Engenheiro de pesca sênior</t>
  </si>
  <si>
    <t>P8065</t>
  </si>
  <si>
    <t>Engenheiro de projetos júnior</t>
  </si>
  <si>
    <t>Engenheiro de projetos pleno</t>
  </si>
  <si>
    <t>Engenheiro de projetos sênior</t>
  </si>
  <si>
    <t>P8068</t>
  </si>
  <si>
    <t>Engenheiro florestal júnior</t>
  </si>
  <si>
    <t>P8069</t>
  </si>
  <si>
    <t>Engenheiro florestal pleno</t>
  </si>
  <si>
    <t>P8070</t>
  </si>
  <si>
    <t>Engenheiro florestal sênior</t>
  </si>
  <si>
    <t>P8080</t>
  </si>
  <si>
    <t>Geólogo júnior</t>
  </si>
  <si>
    <t>P8081</t>
  </si>
  <si>
    <t>Geólogo pleno</t>
  </si>
  <si>
    <t>P8082</t>
  </si>
  <si>
    <t>Geólogo sênior</t>
  </si>
  <si>
    <t>P8092</t>
  </si>
  <si>
    <t>Jornalista júnior</t>
  </si>
  <si>
    <t>P8093</t>
  </si>
  <si>
    <t>Jornalista pleno</t>
  </si>
  <si>
    <t>P8094</t>
  </si>
  <si>
    <t>Jornalista sênior</t>
  </si>
  <si>
    <t>P8098</t>
  </si>
  <si>
    <t>Laboratorista</t>
  </si>
  <si>
    <t>P8102</t>
  </si>
  <si>
    <t>Médico veterinário</t>
  </si>
  <si>
    <t>P8106</t>
  </si>
  <si>
    <t>Meteorologista júnior</t>
  </si>
  <si>
    <t>P8107</t>
  </si>
  <si>
    <t>Meteorologista pleno</t>
  </si>
  <si>
    <t>P8108</t>
  </si>
  <si>
    <t>Meteorologista sênior</t>
  </si>
  <si>
    <t>P8112</t>
  </si>
  <si>
    <t>Motorista de caminhão</t>
  </si>
  <si>
    <t>P8113</t>
  </si>
  <si>
    <t>Motorista de veículo leve</t>
  </si>
  <si>
    <t>P8117</t>
  </si>
  <si>
    <t>Oceanógrafo júnior</t>
  </si>
  <si>
    <t>P8118</t>
  </si>
  <si>
    <t>Oceanógrafo pleno</t>
  </si>
  <si>
    <t>Oceanógrafo sênior</t>
  </si>
  <si>
    <t>P8129</t>
  </si>
  <si>
    <t>Pedagogo júnior</t>
  </si>
  <si>
    <t>P8130</t>
  </si>
  <si>
    <t>Pedagogo pleno</t>
  </si>
  <si>
    <t>P8131</t>
  </si>
  <si>
    <t>Pedagogo sênior</t>
  </si>
  <si>
    <t>P8135</t>
  </si>
  <si>
    <t>Secretária</t>
  </si>
  <si>
    <t>P8139</t>
  </si>
  <si>
    <t>Sondador</t>
  </si>
  <si>
    <t>P8143</t>
  </si>
  <si>
    <t>Técnico ambiental</t>
  </si>
  <si>
    <t>P8147</t>
  </si>
  <si>
    <t>Técnico de obras</t>
  </si>
  <si>
    <t>P8151</t>
  </si>
  <si>
    <t>Técnico de segurança do trabalho</t>
  </si>
  <si>
    <t>P8155</t>
  </si>
  <si>
    <t>Técnico em geoprocessamento</t>
  </si>
  <si>
    <t>P8159</t>
  </si>
  <si>
    <t>Técnico em informática - programador</t>
  </si>
  <si>
    <t>P8163</t>
  </si>
  <si>
    <t>Topógrafo</t>
  </si>
  <si>
    <t>P8167</t>
  </si>
  <si>
    <t>Arquivista júnior</t>
  </si>
  <si>
    <t>P8168</t>
  </si>
  <si>
    <t>Arquivista pleno</t>
  </si>
  <si>
    <t>P8169</t>
  </si>
  <si>
    <t>Arquivista sênior</t>
  </si>
  <si>
    <t>P8173</t>
  </si>
  <si>
    <t>Administrador júnior</t>
  </si>
  <si>
    <t>P8174</t>
  </si>
  <si>
    <t>Administrador pleno</t>
  </si>
  <si>
    <t>P8175</t>
  </si>
  <si>
    <t>Administrador sênior</t>
  </si>
  <si>
    <t>P8180</t>
  </si>
  <si>
    <t>Engenheiro agrimensor júnior</t>
  </si>
  <si>
    <t>P8181</t>
  </si>
  <si>
    <t>Engenheiro agrimensor pleno</t>
  </si>
  <si>
    <t>P8182</t>
  </si>
  <si>
    <t>Engenheiro agrimensor sênior</t>
  </si>
  <si>
    <t>P8183</t>
  </si>
  <si>
    <t>Geógrafo júnior</t>
  </si>
  <si>
    <t>P8184</t>
  </si>
  <si>
    <t>Geógrafo pleno</t>
  </si>
  <si>
    <t>P8185</t>
  </si>
  <si>
    <t>Geógrafo sênior</t>
  </si>
  <si>
    <t>P8186</t>
  </si>
  <si>
    <t>Antropólogo júnior</t>
  </si>
  <si>
    <t>P8187</t>
  </si>
  <si>
    <t>Antropólogo pleno</t>
  </si>
  <si>
    <t>P8188</t>
  </si>
  <si>
    <t>Antropólogo sênior</t>
  </si>
  <si>
    <t>P8189</t>
  </si>
  <si>
    <t>Arqueólogo júnior</t>
  </si>
  <si>
    <t>P8190</t>
  </si>
  <si>
    <t>Arqueólogo pleno</t>
  </si>
  <si>
    <t>P8191</t>
  </si>
  <si>
    <t>Arqueólogo sênior</t>
  </si>
  <si>
    <t>P8192</t>
  </si>
  <si>
    <t>Historiador júnior</t>
  </si>
  <si>
    <t>P8193</t>
  </si>
  <si>
    <t>Historiador pleno</t>
  </si>
  <si>
    <t>P8194</t>
  </si>
  <si>
    <t>Historiador sênior</t>
  </si>
  <si>
    <t>P8195</t>
  </si>
  <si>
    <t>Paleontólogo júnior</t>
  </si>
  <si>
    <t>P8196</t>
  </si>
  <si>
    <t>Paleontólogo pleno</t>
  </si>
  <si>
    <t>P8197</t>
  </si>
  <si>
    <t>Paleontólogo sênior</t>
  </si>
  <si>
    <t>P8198</t>
  </si>
  <si>
    <t>Sociólogo júnior</t>
  </si>
  <si>
    <t>P8199</t>
  </si>
  <si>
    <t>Sociólogo pleno</t>
  </si>
  <si>
    <t>P8200</t>
  </si>
  <si>
    <t>Sociólogo sênior</t>
  </si>
  <si>
    <t>Custos de veículos Tabela de Preços de Consultoria</t>
  </si>
  <si>
    <t>Produtivo</t>
  </si>
  <si>
    <t>Improdutivo</t>
  </si>
  <si>
    <t>E8889</t>
  </si>
  <si>
    <t>Veículo leve - 53 kW (sem motorista)</t>
  </si>
  <si>
    <t xml:space="preserve">dia </t>
  </si>
  <si>
    <t>E8891</t>
  </si>
  <si>
    <t>Veículo leve Pick Up 4x4 - 147 kW (sem motorista)</t>
  </si>
  <si>
    <t>E8887</t>
  </si>
  <si>
    <t>Van furgão - 93 kW (com motorista)</t>
  </si>
  <si>
    <t>Custos de imóveis, mobiliário, cestas de instalações e custos diversos Tabela de Preços de Consultoria</t>
  </si>
  <si>
    <t>Comercial (2,60% do CMCC - SINAPI)</t>
  </si>
  <si>
    <t>B8952</t>
  </si>
  <si>
    <t>Residencial (1,70% do CMCC - SINAPI)</t>
  </si>
  <si>
    <t>Escritório</t>
  </si>
  <si>
    <t>B8954</t>
  </si>
  <si>
    <t>Residência</t>
  </si>
  <si>
    <t>B8955</t>
  </si>
  <si>
    <t>Laboratório de asfalto</t>
  </si>
  <si>
    <t>B8956</t>
  </si>
  <si>
    <t>Laboratório de concreto</t>
  </si>
  <si>
    <t>B8957</t>
  </si>
  <si>
    <t>Laboratório de solos</t>
  </si>
  <si>
    <t>B8958</t>
  </si>
  <si>
    <t>Topografia</t>
  </si>
  <si>
    <t>B8960</t>
  </si>
  <si>
    <t>Cotações de Mercado</t>
  </si>
  <si>
    <t xml:space="preserve">EST - DF </t>
  </si>
  <si>
    <t xml:space="preserve">Estadia - DF </t>
  </si>
  <si>
    <t>Decreto</t>
  </si>
  <si>
    <t xml:space="preserve">EST - AM </t>
  </si>
  <si>
    <t xml:space="preserve">Estadia - AM </t>
  </si>
  <si>
    <t xml:space="preserve">EST - RJ </t>
  </si>
  <si>
    <t xml:space="preserve">Estadia - RJ </t>
  </si>
  <si>
    <t xml:space="preserve">EST - MG </t>
  </si>
  <si>
    <t xml:space="preserve">Estadia - MG </t>
  </si>
  <si>
    <t xml:space="preserve">EST - CE </t>
  </si>
  <si>
    <t xml:space="preserve">Estadia - CE </t>
  </si>
  <si>
    <t xml:space="preserve">EST - RS </t>
  </si>
  <si>
    <t xml:space="preserve">Estadia - RS </t>
  </si>
  <si>
    <t xml:space="preserve">EST - PE </t>
  </si>
  <si>
    <t xml:space="preserve">Estadia - PE </t>
  </si>
  <si>
    <t xml:space="preserve">EST - BA </t>
  </si>
  <si>
    <t xml:space="preserve">Estadia - BA </t>
  </si>
  <si>
    <t xml:space="preserve">EST - SP </t>
  </si>
  <si>
    <t>Estadia - SP</t>
  </si>
  <si>
    <t xml:space="preserve">EST - AC </t>
  </si>
  <si>
    <t xml:space="preserve">Estadia - AC </t>
  </si>
  <si>
    <t xml:space="preserve">EST - AL </t>
  </si>
  <si>
    <t xml:space="preserve">Estadia - AL </t>
  </si>
  <si>
    <t xml:space="preserve">EST - AP </t>
  </si>
  <si>
    <t xml:space="preserve">Estadia - AP </t>
  </si>
  <si>
    <t xml:space="preserve">EST - ES </t>
  </si>
  <si>
    <t xml:space="preserve">Estadia - ES </t>
  </si>
  <si>
    <t xml:space="preserve">EST - GO </t>
  </si>
  <si>
    <t xml:space="preserve">Estadia - GO </t>
  </si>
  <si>
    <t xml:space="preserve">EST - MA </t>
  </si>
  <si>
    <t xml:space="preserve">Estadia - MA </t>
  </si>
  <si>
    <t xml:space="preserve">EST - MT </t>
  </si>
  <si>
    <t xml:space="preserve">Estadia - MT </t>
  </si>
  <si>
    <t xml:space="preserve">EST - MS </t>
  </si>
  <si>
    <t xml:space="preserve">Estadia - MS </t>
  </si>
  <si>
    <t xml:space="preserve">EST - PA </t>
  </si>
  <si>
    <t xml:space="preserve">Estadia - PA </t>
  </si>
  <si>
    <t xml:space="preserve">EST - PB </t>
  </si>
  <si>
    <t xml:space="preserve">Estadia - PB </t>
  </si>
  <si>
    <t xml:space="preserve">EST - PR </t>
  </si>
  <si>
    <t xml:space="preserve">Estadia - PR </t>
  </si>
  <si>
    <t xml:space="preserve">EST - PI </t>
  </si>
  <si>
    <t xml:space="preserve">Estadia - PI </t>
  </si>
  <si>
    <t xml:space="preserve">EST - RN </t>
  </si>
  <si>
    <t xml:space="preserve">Estadia - RN </t>
  </si>
  <si>
    <t xml:space="preserve">EST - RO </t>
  </si>
  <si>
    <t xml:space="preserve">Estadia - RO </t>
  </si>
  <si>
    <t xml:space="preserve">EST - RR </t>
  </si>
  <si>
    <t xml:space="preserve">Estadia - RR </t>
  </si>
  <si>
    <t xml:space="preserve">EST - SC </t>
  </si>
  <si>
    <t xml:space="preserve">Estadia - SC </t>
  </si>
  <si>
    <t xml:space="preserve">EST - SE </t>
  </si>
  <si>
    <t xml:space="preserve">Estadia - SE </t>
  </si>
  <si>
    <t xml:space="preserve">EST - TO </t>
  </si>
  <si>
    <t xml:space="preserve">Estadia - TO </t>
  </si>
  <si>
    <t>op. 1</t>
  </si>
  <si>
    <t>op. 2</t>
  </si>
  <si>
    <t>op. 3</t>
  </si>
  <si>
    <t>EQ001</t>
  </si>
  <si>
    <t>Notebook</t>
  </si>
  <si>
    <t>un</t>
  </si>
  <si>
    <t>Cotação Online</t>
  </si>
  <si>
    <t>Multilaser</t>
  </si>
  <si>
    <t>Positivo</t>
  </si>
  <si>
    <t>Samsung</t>
  </si>
  <si>
    <t>PASS - DF</t>
  </si>
  <si>
    <t>Passagem aérea - destino Brasília (ida e volta)</t>
  </si>
  <si>
    <t>und</t>
  </si>
  <si>
    <t>PASS - AM</t>
  </si>
  <si>
    <t>Passagem aérea - destino Manaus (ida e volta)</t>
  </si>
  <si>
    <t>PASS - RJ</t>
  </si>
  <si>
    <t>Passagem aérea - destino Rio de Janeiro (ida e volta)</t>
  </si>
  <si>
    <t>PASS - MG</t>
  </si>
  <si>
    <t>Passagem aérea - destino Belo Horizonte (ida e volta)</t>
  </si>
  <si>
    <t>PASS - CE</t>
  </si>
  <si>
    <t>Passagem aérea - destino Fortaleza (ida e volta)</t>
  </si>
  <si>
    <t>PASS - RS</t>
  </si>
  <si>
    <t>Passagem aérea - destino Porto Alegre (ida e volta)</t>
  </si>
  <si>
    <t>PASS - PE</t>
  </si>
  <si>
    <t>Passagem aérea - destino Recife (ida e volta)</t>
  </si>
  <si>
    <t>PASS - BA</t>
  </si>
  <si>
    <t>Passagem aérea - destino Salvador (ida e volta)</t>
  </si>
  <si>
    <t>PASS - SP</t>
  </si>
  <si>
    <t>Passagem aérea - destino São Paulo (ida e volta)</t>
  </si>
  <si>
    <t>PASS - AC</t>
  </si>
  <si>
    <t>Passagem aérea - destino Rio Branco (ida e volta)</t>
  </si>
  <si>
    <t>PASS - AL</t>
  </si>
  <si>
    <t>Passagem aérea - destino Maceió (ida e volta)</t>
  </si>
  <si>
    <t>PASS - AP</t>
  </si>
  <si>
    <t>Passagem aérea - destino Macapá (ida e volta)</t>
  </si>
  <si>
    <t>PASS - ES</t>
  </si>
  <si>
    <t>Passagem aérea - destino Vitória (ida e volta)</t>
  </si>
  <si>
    <t>PASS - GO</t>
  </si>
  <si>
    <t>Passagem aérea - destino Goiânia (ida e volta)</t>
  </si>
  <si>
    <t>PASS - MA</t>
  </si>
  <si>
    <t>Passagem aérea - destino São Luís (ida e volta)</t>
  </si>
  <si>
    <t>PASS - MT</t>
  </si>
  <si>
    <t>Passagem aérea - destino Cuiabá (ida e volta)</t>
  </si>
  <si>
    <t>PASS - MS</t>
  </si>
  <si>
    <t>Passagem aérea - destino Campo Grande (ida e volta)</t>
  </si>
  <si>
    <t>PASS - PA</t>
  </si>
  <si>
    <t>Passagem aérea - destino Belém (ida e volta)</t>
  </si>
  <si>
    <t>PASS - PB</t>
  </si>
  <si>
    <t>Passagem aérea - destino João Pessoa (ida e volta)</t>
  </si>
  <si>
    <t>PASS - PR</t>
  </si>
  <si>
    <t>Passagem aérea - destino Curitiba (ida e volta)</t>
  </si>
  <si>
    <t>PASS - PI</t>
  </si>
  <si>
    <t>Passagem aérea - destino Teresina (ida e volta)</t>
  </si>
  <si>
    <t>PASS - RN</t>
  </si>
  <si>
    <t>Passagem aérea - destino Natal (ida e volta)</t>
  </si>
  <si>
    <t>PASS - RO</t>
  </si>
  <si>
    <t>Passagem aérea - destino Porto Velho (ida e volta)</t>
  </si>
  <si>
    <t>PASS - RR</t>
  </si>
  <si>
    <t>Passagem aérea - destino Boa Vista (ida e volta)</t>
  </si>
  <si>
    <t>PASS - SC</t>
  </si>
  <si>
    <t>Passagem aérea - destino Florianópolis (ida e volta)</t>
  </si>
  <si>
    <t>PASS - SE</t>
  </si>
  <si>
    <t>Passagem aérea - destino Aracaju (ida e volta)</t>
  </si>
  <si>
    <t>PASS - TO</t>
  </si>
  <si>
    <t>Passagem aérea - destino Palmas (ida e volta)</t>
  </si>
  <si>
    <t>PASS - LOTE 1</t>
  </si>
  <si>
    <t>Passagem aérea (ida e volta) - destino RJ</t>
  </si>
  <si>
    <t>PASS - LOTE 2</t>
  </si>
  <si>
    <t>Passagem aérea (ida e volta) - destino MT</t>
  </si>
  <si>
    <t>LICENÇA AUTODESK COLECTION (3 ANOS / USUÁRIO)</t>
  </si>
  <si>
    <t>Mês/USUÁRIO</t>
  </si>
  <si>
    <t>COTAÇÃO INFRASA</t>
  </si>
  <si>
    <t>SOFTW-2</t>
  </si>
  <si>
    <t>LICENÇA SOFTWARE PTV VISUM (VITALÍCIA)</t>
  </si>
  <si>
    <t>Contrato de licença vitalícia 2020. Considerado depreciação de 1/3 do contrato por ano.</t>
  </si>
  <si>
    <t>SOFTW-3</t>
  </si>
  <si>
    <t>LICENÇA MICROSOFT POWERBI</t>
  </si>
  <si>
    <t>PREGÃO ELETRÔNICO TJ MA 2023 (PREGÃO ELETRÔNICO Nº 00012/2023-000 SRP)</t>
  </si>
  <si>
    <t>SOFTW-4</t>
  </si>
  <si>
    <t>LICENÇA IBM SPSS</t>
  </si>
  <si>
    <t>Cotação em 08/08/2023 no site https://www.ibm.com/br-pt/products/spss-statistics/pricing. Considerando dólar a R$5,00.</t>
  </si>
  <si>
    <t>SOFTW-5</t>
  </si>
  <si>
    <t>LICENÇA AVIPLAN</t>
  </si>
  <si>
    <t>Cotação Transoft em 20/03/2023. Licença para 3 anos por usuário. Considerado dólar a R$5,00.</t>
  </si>
  <si>
    <t>Benefícios e Despesas Indiretas - BDI</t>
  </si>
  <si>
    <t>Despesas Indiretas</t>
  </si>
  <si>
    <t>% sobre PV</t>
  </si>
  <si>
    <t>% sobre CD</t>
  </si>
  <si>
    <t>Administração Central</t>
  </si>
  <si>
    <t>Variável - f (CD)</t>
  </si>
  <si>
    <t>Despesas Financeiras</t>
  </si>
  <si>
    <t>Riscos</t>
  </si>
  <si>
    <t>0,50% do PV</t>
  </si>
  <si>
    <t>Garantias Contratuais</t>
  </si>
  <si>
    <t>0,10% do PV</t>
  </si>
  <si>
    <t>Subtotal 1</t>
  </si>
  <si>
    <t>Benefícios</t>
  </si>
  <si>
    <t>Lucro Operacional</t>
  </si>
  <si>
    <t>Subtotal 2</t>
  </si>
  <si>
    <t>Tributos</t>
  </si>
  <si>
    <t>PIS</t>
  </si>
  <si>
    <t>1,65% do PV</t>
  </si>
  <si>
    <t>COFINS</t>
  </si>
  <si>
    <t>7,60% do PV</t>
  </si>
  <si>
    <t>ISSQN*</t>
  </si>
  <si>
    <t>Subtotal 3</t>
  </si>
  <si>
    <t>Total - BDI (%)</t>
  </si>
  <si>
    <t>Fonte: FGV IBRE</t>
  </si>
  <si>
    <t>P8264</t>
  </si>
  <si>
    <t>Motorista de veículo leve - horista</t>
  </si>
  <si>
    <t>h</t>
  </si>
  <si>
    <t>DNIT 10/23</t>
  </si>
  <si>
    <t xml:space="preserve">TOTAL </t>
  </si>
  <si>
    <t xml:space="preserve">SUBTOTAL DIÁRIAS E PASSAGENS </t>
  </si>
  <si>
    <t>SUBTOTAL EQUIPE</t>
  </si>
  <si>
    <t>5,00% do PV</t>
  </si>
  <si>
    <t>0,85% sobre (PV - Lucro)</t>
  </si>
  <si>
    <t>*Ofício-Circular nº 1705/2024 (SEI DNIT nº 17353464)</t>
  </si>
  <si>
    <t>Trata-se de fornecimento de diárias para o desenvolvimento das atividades do Produto COPAQ1, com vista a propiciar levantamentos e avaliações in loco que subsidiarão a caracterização, estruturação e modelagem dos empreendimentos. O quantitativo foi definido com base na complexidade dos estudos e modelagens previstas e na experiência pretérita da SUPAQ na condução de trabalhos similares, que indicam a necessidade de visitas técnicas com aproximadamente 4 (quatro) dias por empreendimento de equipe multidisciplinar com 5 (cinco) profissionais. Assim, tendo como meta a entrega da 6 (seis) empreendimentos no prazo de 24 meses, totaliza-se 120 diárias.</t>
  </si>
  <si>
    <t>Trata-se de fornecimento de diárias para o desenvolvimento das atividades do Produto COPAQ2, com vista a propiciar levantamentos e avaliações in loco que subsidiarão a caracterização, estruturação e modelagem dos empreendimentos. O quantitativo foi definido com base na complexidade dos estudos e modelagens previstas e na experiência pretérita da SUPAQ na condução de trabalhos similares, que indicam a necessidade de visitas técnicas com aproximadamente 3 (três) dias por empreendimento de equipe multidisciplinar com 4 (quatro) profissionais. Assim, tendo como meta a entrega da 24 (vinte e quatro) empreendimentos no prazo de 24 meses, totaliza-se 240 diárias.</t>
  </si>
  <si>
    <t>Trata-se de fornecimento dos meios de deslocamentos para o desenvolvimento das atividades do Produto COPAQ1, com vista a propiciar levantamentos e avaliações in loco que subsidiarão a caracterização, estruturação e modelagem dos empreendimentos. O quantitativo foi definido com base na complexidade dos estudos e modelagens previstas e na experiência pretérita da SUPAQ na condução de trabalhos similares, que indicam a necessidade de visitas técnicas com deslocamentos de ida e volta por empreendimento de equipe multidisciplinar com 5 (cinco) profissionais. Assim, tendo como meta a entrega da 6 (seis) empreendimentos no prazo de 24 meses, totaliza-se 60 deslocamentos.</t>
  </si>
  <si>
    <t>Trata-se de fornecimento dos meios de deslocamentos para o desenvolvimento das atividades do Produto COPAQ2, com vista a propiciar levantamentos e avaliações in loco que subsidiarão a caracterização, estruturação e modelagem dos empreendimentos. O quantitativo foi definido com base na complexidade dos estudos e modelagens previstas e na experiência pretérita da SUPAQ na condução de trabalhos similares, que indicam a necessidade de visitas técnicas com deslocamentos de ida e volta por empreendimento de equipe multidisciplinar com 4 (quatro) profissionais. Assim, tendo como meta a entrega da 24 (vinte e quatro) empreendimentos no prazo de 24 meses, totaliza-se 180 deslocamentos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</si>
</sst>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mmmm\,\ yyyy;@"/>
    <numFmt numFmtId="165" formatCode="#,##0.000_);\-#,##0.000_);&quot;&quot;"/>
  </numFmts>
  <fonts count="36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FF0000"/>
      <name val="Calibr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8" tint="-0.499984740745262"/>
      <name val="Calibri"/>
      <family val="2"/>
    </font>
    <font>
      <sz val="11"/>
      <name val="Calibri"/>
      <family val="2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rgb="FF000000"/>
      <name val="Arial"/>
      <family val="2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b/>
      <sz val="9"/>
      <color theme="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sz val="9"/>
      <color rgb="FFFFFFFF"/>
      <name val="Arial"/>
      <family val="2"/>
    </font>
    <font>
      <sz val="8"/>
      <name val="Arial"/>
      <family val="2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4"/>
      <name val="Arial"/>
      <family val="2"/>
    </font>
    <font>
      <sz val="11"/>
      <color theme="4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AEAAAA"/>
        <bgColor indexed="64"/>
      </patternFill>
    </fill>
    <fill>
      <patternFill patternType="solid">
        <fgColor rgb="FFD0CEC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376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8">
    <xf numFmtId="0" fontId="0" fillId="0" borderId="0"/>
    <xf numFmtId="43" fontId="12" fillId="0" borderId="0" applyFont="0" applyFill="0" applyBorder="0" applyAlignment="0" applyProtection="0"/>
    <xf numFmtId="0" fontId="13" fillId="0" borderId="0"/>
    <xf numFmtId="43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2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237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3" borderId="0" xfId="0" applyFont="1" applyFill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0" fillId="0" borderId="9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5" borderId="6" xfId="0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5" fillId="6" borderId="0" xfId="0" applyFont="1" applyFill="1"/>
    <xf numFmtId="0" fontId="0" fillId="8" borderId="11" xfId="0" applyFill="1" applyBorder="1" applyAlignment="1">
      <alignment horizontal="center" vertical="center"/>
    </xf>
    <xf numFmtId="0" fontId="6" fillId="8" borderId="12" xfId="0" applyFont="1" applyFill="1" applyBorder="1" applyAlignment="1">
      <alignment horizontal="center" vertical="center" wrapText="1"/>
    </xf>
    <xf numFmtId="0" fontId="9" fillId="8" borderId="9" xfId="0" applyFont="1" applyFill="1" applyBorder="1" applyAlignment="1">
      <alignment horizontal="center" vertical="center" wrapText="1"/>
    </xf>
    <xf numFmtId="0" fontId="5" fillId="8" borderId="12" xfId="0" applyFont="1" applyFill="1" applyBorder="1" applyAlignment="1">
      <alignment horizontal="left" vertical="center" wrapText="1"/>
    </xf>
    <xf numFmtId="0" fontId="2" fillId="8" borderId="12" xfId="0" applyFont="1" applyFill="1" applyBorder="1" applyAlignment="1">
      <alignment horizontal="left" vertical="center" wrapText="1"/>
    </xf>
    <xf numFmtId="0" fontId="0" fillId="8" borderId="12" xfId="0" applyFill="1" applyBorder="1" applyAlignment="1">
      <alignment horizontal="center" vertical="center"/>
    </xf>
    <xf numFmtId="0" fontId="0" fillId="8" borderId="16" xfId="0" applyFill="1" applyBorder="1" applyAlignment="1">
      <alignment horizontal="center" vertical="center"/>
    </xf>
    <xf numFmtId="0" fontId="0" fillId="9" borderId="6" xfId="0" applyFill="1" applyBorder="1" applyAlignment="1">
      <alignment horizontal="center" vertical="center"/>
    </xf>
    <xf numFmtId="0" fontId="6" fillId="9" borderId="1" xfId="0" applyFont="1" applyFill="1" applyBorder="1" applyAlignment="1">
      <alignment horizontal="center" vertical="center" wrapText="1"/>
    </xf>
    <xf numFmtId="0" fontId="9" fillId="9" borderId="9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left" vertical="center" wrapText="1"/>
    </xf>
    <xf numFmtId="0" fontId="2" fillId="9" borderId="1" xfId="0" applyFont="1" applyFill="1" applyBorder="1" applyAlignment="1">
      <alignment horizontal="left" vertical="center" wrapText="1"/>
    </xf>
    <xf numFmtId="0" fontId="5" fillId="9" borderId="1" xfId="0" applyFont="1" applyFill="1" applyBorder="1" applyAlignment="1">
      <alignment horizontal="center" vertical="center"/>
    </xf>
    <xf numFmtId="0" fontId="0" fillId="9" borderId="14" xfId="0" applyFill="1" applyBorder="1" applyAlignment="1">
      <alignment horizontal="center" vertical="center"/>
    </xf>
    <xf numFmtId="0" fontId="0" fillId="7" borderId="8" xfId="0" applyFill="1" applyBorder="1" applyAlignment="1">
      <alignment horizontal="center" vertical="center"/>
    </xf>
    <xf numFmtId="0" fontId="0" fillId="7" borderId="9" xfId="0" applyFill="1" applyBorder="1" applyAlignment="1">
      <alignment horizontal="center" vertical="center"/>
    </xf>
    <xf numFmtId="0" fontId="9" fillId="7" borderId="9" xfId="0" applyFont="1" applyFill="1" applyBorder="1" applyAlignment="1">
      <alignment horizontal="center" vertical="center" wrapText="1"/>
    </xf>
    <xf numFmtId="0" fontId="5" fillId="7" borderId="9" xfId="0" applyFont="1" applyFill="1" applyBorder="1" applyAlignment="1">
      <alignment horizontal="left" vertical="center" wrapText="1"/>
    </xf>
    <xf numFmtId="0" fontId="2" fillId="7" borderId="9" xfId="0" applyFont="1" applyFill="1" applyBorder="1" applyAlignment="1">
      <alignment horizontal="left" vertical="center" wrapText="1"/>
    </xf>
    <xf numFmtId="0" fontId="2" fillId="7" borderId="9" xfId="0" applyFont="1" applyFill="1" applyBorder="1" applyAlignment="1">
      <alignment vertical="center"/>
    </xf>
    <xf numFmtId="0" fontId="1" fillId="7" borderId="15" xfId="0" applyFont="1" applyFill="1" applyBorder="1" applyAlignment="1">
      <alignment horizontal="center" vertical="center"/>
    </xf>
    <xf numFmtId="0" fontId="13" fillId="0" borderId="0" xfId="2"/>
    <xf numFmtId="0" fontId="14" fillId="0" borderId="0" xfId="2" applyFont="1"/>
    <xf numFmtId="0" fontId="15" fillId="0" borderId="0" xfId="2" applyFont="1"/>
    <xf numFmtId="0" fontId="16" fillId="0" borderId="0" xfId="2" applyFont="1"/>
    <xf numFmtId="0" fontId="14" fillId="0" borderId="0" xfId="2" applyFont="1" applyAlignment="1">
      <alignment horizontal="center" vertical="center"/>
    </xf>
    <xf numFmtId="0" fontId="15" fillId="0" borderId="0" xfId="2" applyFont="1" applyAlignment="1">
      <alignment horizontal="right"/>
    </xf>
    <xf numFmtId="164" fontId="15" fillId="0" borderId="0" xfId="2" applyNumberFormat="1" applyFont="1" applyAlignment="1">
      <alignment horizontal="left"/>
    </xf>
    <xf numFmtId="10" fontId="14" fillId="0" borderId="12" xfId="2" applyNumberFormat="1" applyFont="1" applyBorder="1" applyAlignment="1">
      <alignment horizontal="center"/>
    </xf>
    <xf numFmtId="0" fontId="18" fillId="0" borderId="0" xfId="2" applyFont="1" applyAlignment="1">
      <alignment horizontal="center"/>
    </xf>
    <xf numFmtId="0" fontId="18" fillId="0" borderId="0" xfId="2" applyFont="1" applyAlignment="1">
      <alignment horizontal="center" vertical="center"/>
    </xf>
    <xf numFmtId="0" fontId="18" fillId="0" borderId="0" xfId="2" applyFont="1" applyAlignment="1">
      <alignment horizontal="left"/>
    </xf>
    <xf numFmtId="0" fontId="14" fillId="0" borderId="0" xfId="2" applyFont="1" applyAlignment="1">
      <alignment horizontal="left" vertical="top"/>
    </xf>
    <xf numFmtId="0" fontId="14" fillId="0" borderId="0" xfId="2" applyFont="1" applyAlignment="1">
      <alignment horizontal="left"/>
    </xf>
    <xf numFmtId="0" fontId="19" fillId="0" borderId="0" xfId="5" applyFont="1" applyAlignment="1">
      <alignment horizontal="left" vertical="top" indent="1"/>
    </xf>
    <xf numFmtId="0" fontId="19" fillId="0" borderId="0" xfId="5" applyFont="1" applyAlignment="1">
      <alignment horizontal="left" indent="1"/>
    </xf>
    <xf numFmtId="0" fontId="19" fillId="0" borderId="0" xfId="5" applyFont="1" applyAlignment="1">
      <alignment horizontal="center" vertical="top"/>
    </xf>
    <xf numFmtId="165" fontId="19" fillId="0" borderId="0" xfId="5" applyNumberFormat="1" applyFont="1" applyAlignment="1">
      <alignment horizontal="right" vertical="top"/>
    </xf>
    <xf numFmtId="0" fontId="19" fillId="0" borderId="0" xfId="5" applyFont="1" applyAlignment="1">
      <alignment horizontal="left" wrapText="1" indent="1"/>
    </xf>
    <xf numFmtId="0" fontId="18" fillId="0" borderId="0" xfId="2" applyFont="1" applyAlignment="1">
      <alignment horizontal="right"/>
    </xf>
    <xf numFmtId="0" fontId="14" fillId="0" borderId="0" xfId="2" applyFont="1" applyAlignment="1">
      <alignment horizontal="center"/>
    </xf>
    <xf numFmtId="43" fontId="14" fillId="0" borderId="0" xfId="2" applyNumberFormat="1" applyFont="1"/>
    <xf numFmtId="0" fontId="1" fillId="0" borderId="1" xfId="2" applyFont="1" applyBorder="1" applyAlignment="1">
      <alignment horizontal="center" vertical="center"/>
    </xf>
    <xf numFmtId="0" fontId="14" fillId="0" borderId="18" xfId="2" applyFont="1" applyBorder="1" applyAlignment="1">
      <alignment horizontal="center"/>
    </xf>
    <xf numFmtId="0" fontId="14" fillId="0" borderId="18" xfId="2" applyFont="1" applyBorder="1" applyAlignment="1">
      <alignment horizontal="left"/>
    </xf>
    <xf numFmtId="0" fontId="14" fillId="0" borderId="18" xfId="2" applyFont="1" applyBorder="1" applyAlignment="1">
      <alignment horizontal="center" vertical="center"/>
    </xf>
    <xf numFmtId="4" fontId="14" fillId="0" borderId="0" xfId="2" applyNumberFormat="1" applyFont="1"/>
    <xf numFmtId="0" fontId="20" fillId="10" borderId="23" xfId="2" applyFont="1" applyFill="1" applyBorder="1" applyAlignment="1">
      <alignment vertical="top"/>
    </xf>
    <xf numFmtId="0" fontId="21" fillId="10" borderId="23" xfId="2" applyFont="1" applyFill="1" applyBorder="1" applyAlignment="1">
      <alignment vertical="top"/>
    </xf>
    <xf numFmtId="0" fontId="13" fillId="0" borderId="0" xfId="2" applyAlignment="1">
      <alignment horizontal="left" vertical="top"/>
    </xf>
    <xf numFmtId="0" fontId="21" fillId="0" borderId="23" xfId="2" applyFont="1" applyBorder="1" applyAlignment="1">
      <alignment horizontal="centerContinuous" vertical="top"/>
    </xf>
    <xf numFmtId="0" fontId="21" fillId="0" borderId="24" xfId="2" applyFont="1" applyBorder="1" applyAlignment="1">
      <alignment horizontal="centerContinuous" vertical="top"/>
    </xf>
    <xf numFmtId="0" fontId="21" fillId="0" borderId="25" xfId="2" applyFont="1" applyBorder="1" applyAlignment="1">
      <alignment horizontal="center" vertical="top"/>
    </xf>
    <xf numFmtId="0" fontId="21" fillId="0" borderId="26" xfId="2" applyFont="1" applyBorder="1" applyAlignment="1">
      <alignment horizontal="center" vertical="top"/>
    </xf>
    <xf numFmtId="0" fontId="22" fillId="0" borderId="27" xfId="2" applyFont="1" applyBorder="1" applyAlignment="1">
      <alignment horizontal="left"/>
    </xf>
    <xf numFmtId="0" fontId="22" fillId="0" borderId="29" xfId="2" applyFont="1" applyBorder="1" applyAlignment="1">
      <alignment horizontal="left" vertical="top"/>
    </xf>
    <xf numFmtId="0" fontId="22" fillId="0" borderId="31" xfId="2" applyFont="1" applyBorder="1" applyAlignment="1">
      <alignment horizontal="left" vertical="top"/>
    </xf>
    <xf numFmtId="0" fontId="22" fillId="0" borderId="24" xfId="2" applyFont="1" applyBorder="1" applyAlignment="1">
      <alignment horizontal="left" vertical="top"/>
    </xf>
    <xf numFmtId="0" fontId="22" fillId="0" borderId="27" xfId="2" applyFont="1" applyBorder="1" applyAlignment="1">
      <alignment horizontal="left" vertical="top"/>
    </xf>
    <xf numFmtId="0" fontId="26" fillId="0" borderId="0" xfId="2" applyFont="1"/>
    <xf numFmtId="0" fontId="26" fillId="0" borderId="0" xfId="2" applyFont="1" applyAlignment="1">
      <alignment vertical="top"/>
    </xf>
    <xf numFmtId="43" fontId="14" fillId="0" borderId="0" xfId="1" applyFont="1"/>
    <xf numFmtId="43" fontId="0" fillId="0" borderId="0" xfId="1" applyFont="1"/>
    <xf numFmtId="0" fontId="14" fillId="9" borderId="0" xfId="2" applyFont="1" applyFill="1" applyAlignment="1">
      <alignment horizontal="center"/>
    </xf>
    <xf numFmtId="0" fontId="14" fillId="9" borderId="0" xfId="2" applyFont="1" applyFill="1" applyAlignment="1">
      <alignment horizontal="left"/>
    </xf>
    <xf numFmtId="43" fontId="14" fillId="9" borderId="0" xfId="2" applyNumberFormat="1" applyFont="1" applyFill="1"/>
    <xf numFmtId="0" fontId="14" fillId="9" borderId="0" xfId="2" applyFont="1" applyFill="1" applyAlignment="1">
      <alignment horizontal="center" vertical="center"/>
    </xf>
    <xf numFmtId="0" fontId="14" fillId="9" borderId="0" xfId="2" applyFont="1" applyFill="1"/>
    <xf numFmtId="0" fontId="29" fillId="0" borderId="0" xfId="0" applyFont="1" applyAlignment="1">
      <alignment vertical="center" wrapText="1"/>
    </xf>
    <xf numFmtId="43" fontId="0" fillId="0" borderId="0" xfId="1" applyFont="1" applyBorder="1"/>
    <xf numFmtId="0" fontId="10" fillId="6" borderId="0" xfId="0" applyFont="1" applyFill="1"/>
    <xf numFmtId="0" fontId="4" fillId="0" borderId="0" xfId="0" applyFont="1"/>
    <xf numFmtId="0" fontId="19" fillId="0" borderId="0" xfId="2" applyFont="1"/>
    <xf numFmtId="0" fontId="30" fillId="0" borderId="0" xfId="2" applyFont="1"/>
    <xf numFmtId="43" fontId="31" fillId="0" borderId="0" xfId="1" applyFont="1" applyFill="1"/>
    <xf numFmtId="43" fontId="31" fillId="0" borderId="0" xfId="1" applyFont="1"/>
    <xf numFmtId="17" fontId="13" fillId="0" borderId="21" xfId="2" applyNumberFormat="1" applyBorder="1" applyAlignment="1">
      <alignment horizontal="center"/>
    </xf>
    <xf numFmtId="0" fontId="13" fillId="0" borderId="22" xfId="2" applyBorder="1" applyAlignment="1">
      <alignment horizontal="center"/>
    </xf>
    <xf numFmtId="43" fontId="18" fillId="0" borderId="19" xfId="6" applyFont="1" applyBorder="1" applyAlignment="1">
      <alignment horizontal="center"/>
    </xf>
    <xf numFmtId="43" fontId="14" fillId="0" borderId="0" xfId="6" applyFont="1" applyBorder="1" applyAlignment="1"/>
    <xf numFmtId="43" fontId="18" fillId="0" borderId="0" xfId="6" applyFont="1" applyBorder="1" applyAlignment="1">
      <alignment horizontal="right"/>
    </xf>
    <xf numFmtId="2" fontId="18" fillId="0" borderId="1" xfId="7" applyNumberFormat="1" applyFont="1" applyBorder="1" applyAlignment="1">
      <alignment horizontal="center"/>
    </xf>
    <xf numFmtId="43" fontId="14" fillId="0" borderId="0" xfId="6" applyFont="1" applyBorder="1" applyAlignment="1">
      <alignment horizontal="right" vertical="top"/>
    </xf>
    <xf numFmtId="43" fontId="14" fillId="0" borderId="0" xfId="6" applyFont="1" applyFill="1" applyBorder="1" applyAlignment="1">
      <alignment horizontal="right"/>
    </xf>
    <xf numFmtId="43" fontId="14" fillId="9" borderId="0" xfId="6" applyFont="1" applyFill="1" applyBorder="1" applyAlignment="1">
      <alignment horizontal="right"/>
    </xf>
    <xf numFmtId="43" fontId="14" fillId="6" borderId="0" xfId="6" applyFont="1" applyFill="1" applyBorder="1" applyAlignment="1">
      <alignment horizontal="right"/>
    </xf>
    <xf numFmtId="43" fontId="14" fillId="0" borderId="0" xfId="6" applyFont="1" applyBorder="1"/>
    <xf numFmtId="43" fontId="14" fillId="0" borderId="0" xfId="6" applyFont="1" applyBorder="1" applyAlignment="1">
      <alignment horizontal="right"/>
    </xf>
    <xf numFmtId="43" fontId="0" fillId="0" borderId="1" xfId="6" applyFont="1" applyFill="1" applyBorder="1" applyAlignment="1">
      <alignment horizontal="center" vertical="center"/>
    </xf>
    <xf numFmtId="43" fontId="14" fillId="0" borderId="18" xfId="6" applyFont="1" applyFill="1" applyBorder="1" applyAlignment="1">
      <alignment horizontal="right"/>
    </xf>
    <xf numFmtId="0" fontId="10" fillId="13" borderId="19" xfId="0" applyFont="1" applyFill="1" applyBorder="1" applyAlignment="1">
      <alignment horizontal="center" vertical="center"/>
    </xf>
    <xf numFmtId="43" fontId="28" fillId="13" borderId="1" xfId="1" applyFont="1" applyFill="1" applyBorder="1" applyAlignment="1">
      <alignment horizontal="center" vertical="center" wrapText="1"/>
    </xf>
    <xf numFmtId="0" fontId="28" fillId="13" borderId="1" xfId="0" applyFont="1" applyFill="1" applyBorder="1" applyAlignment="1">
      <alignment horizontal="center" vertical="center" wrapText="1"/>
    </xf>
    <xf numFmtId="43" fontId="0" fillId="6" borderId="1" xfId="1" applyFont="1" applyFill="1" applyBorder="1" applyAlignment="1">
      <alignment vertical="center"/>
    </xf>
    <xf numFmtId="0" fontId="5" fillId="12" borderId="33" xfId="0" applyFont="1" applyFill="1" applyBorder="1" applyAlignment="1">
      <alignment horizontal="left" vertical="center" wrapText="1"/>
    </xf>
    <xf numFmtId="43" fontId="4" fillId="12" borderId="33" xfId="1" applyFont="1" applyFill="1" applyBorder="1" applyAlignment="1">
      <alignment vertical="center"/>
    </xf>
    <xf numFmtId="43" fontId="4" fillId="12" borderId="22" xfId="1" applyFont="1" applyFill="1" applyBorder="1" applyAlignment="1">
      <alignment vertical="center"/>
    </xf>
    <xf numFmtId="0" fontId="10" fillId="11" borderId="19" xfId="0" applyFont="1" applyFill="1" applyBorder="1" applyAlignment="1">
      <alignment horizontal="center" vertical="center"/>
    </xf>
    <xf numFmtId="43" fontId="28" fillId="11" borderId="1" xfId="1" applyFont="1" applyFill="1" applyBorder="1" applyAlignment="1">
      <alignment horizontal="center" vertical="center" wrapText="1"/>
    </xf>
    <xf numFmtId="0" fontId="28" fillId="11" borderId="1" xfId="0" applyFont="1" applyFill="1" applyBorder="1" applyAlignment="1">
      <alignment horizontal="center" vertical="center" wrapText="1"/>
    </xf>
    <xf numFmtId="43" fontId="0" fillId="6" borderId="1" xfId="1" applyFont="1" applyFill="1" applyBorder="1"/>
    <xf numFmtId="0" fontId="4" fillId="12" borderId="33" xfId="0" applyFont="1" applyFill="1" applyBorder="1" applyAlignment="1">
      <alignment horizontal="center" vertical="center"/>
    </xf>
    <xf numFmtId="43" fontId="0" fillId="12" borderId="33" xfId="1" applyFont="1" applyFill="1" applyBorder="1"/>
    <xf numFmtId="43" fontId="4" fillId="12" borderId="22" xfId="0" applyNumberFormat="1" applyFont="1" applyFill="1" applyBorder="1"/>
    <xf numFmtId="0" fontId="0" fillId="6" borderId="1" xfId="0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center" vertical="center"/>
    </xf>
    <xf numFmtId="43" fontId="5" fillId="6" borderId="1" xfId="1" applyFont="1" applyFill="1" applyBorder="1" applyAlignment="1">
      <alignment vertical="center" wrapText="1"/>
    </xf>
    <xf numFmtId="0" fontId="5" fillId="6" borderId="1" xfId="0" applyFont="1" applyFill="1" applyBorder="1" applyAlignment="1">
      <alignment vertical="top" wrapText="1"/>
    </xf>
    <xf numFmtId="43" fontId="10" fillId="6" borderId="1" xfId="1" applyFont="1" applyFill="1" applyBorder="1" applyAlignment="1">
      <alignment vertical="center" wrapText="1"/>
    </xf>
    <xf numFmtId="0" fontId="33" fillId="6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vertical="center"/>
    </xf>
    <xf numFmtId="0" fontId="33" fillId="6" borderId="1" xfId="0" applyFont="1" applyFill="1" applyBorder="1" applyAlignment="1">
      <alignment vertical="center" wrapText="1"/>
    </xf>
    <xf numFmtId="0" fontId="5" fillId="6" borderId="1" xfId="0" applyFont="1" applyFill="1" applyBorder="1" applyAlignment="1">
      <alignment vertical="center" wrapText="1"/>
    </xf>
    <xf numFmtId="0" fontId="0" fillId="6" borderId="1" xfId="0" applyFill="1" applyBorder="1" applyAlignment="1">
      <alignment horizontal="left" vertical="center"/>
    </xf>
    <xf numFmtId="0" fontId="0" fillId="6" borderId="1" xfId="0" applyFill="1" applyBorder="1" applyAlignment="1">
      <alignment horizontal="center" vertical="center"/>
    </xf>
    <xf numFmtId="0" fontId="0" fillId="6" borderId="1" xfId="0" applyFill="1" applyBorder="1" applyAlignment="1">
      <alignment vertical="center" wrapText="1"/>
    </xf>
    <xf numFmtId="0" fontId="0" fillId="6" borderId="0" xfId="0" applyFill="1"/>
    <xf numFmtId="0" fontId="0" fillId="6" borderId="1" xfId="0" applyFill="1" applyBorder="1"/>
    <xf numFmtId="0" fontId="33" fillId="6" borderId="1" xfId="2" applyFont="1" applyFill="1" applyBorder="1"/>
    <xf numFmtId="0" fontId="32" fillId="11" borderId="1" xfId="0" applyFont="1" applyFill="1" applyBorder="1" applyAlignment="1">
      <alignment horizontal="center" vertical="center"/>
    </xf>
    <xf numFmtId="0" fontId="32" fillId="11" borderId="1" xfId="0" applyFont="1" applyFill="1" applyBorder="1" applyAlignment="1">
      <alignment horizontal="center" vertical="center" wrapText="1"/>
    </xf>
    <xf numFmtId="43" fontId="32" fillId="11" borderId="1" xfId="1" applyFont="1" applyFill="1" applyBorder="1" applyAlignment="1">
      <alignment horizontal="center" vertical="center" wrapText="1"/>
    </xf>
    <xf numFmtId="0" fontId="0" fillId="12" borderId="21" xfId="0" applyFill="1" applyBorder="1" applyAlignment="1">
      <alignment vertical="center" wrapText="1"/>
    </xf>
    <xf numFmtId="0" fontId="0" fillId="12" borderId="33" xfId="0" applyFill="1" applyBorder="1" applyAlignment="1">
      <alignment vertical="center"/>
    </xf>
    <xf numFmtId="0" fontId="0" fillId="12" borderId="33" xfId="0" applyFill="1" applyBorder="1" applyAlignment="1">
      <alignment horizontal="left" vertical="center" wrapText="1"/>
    </xf>
    <xf numFmtId="0" fontId="5" fillId="12" borderId="33" xfId="0" applyFont="1" applyFill="1" applyBorder="1" applyAlignment="1">
      <alignment horizontal="center" vertical="center" wrapText="1"/>
    </xf>
    <xf numFmtId="0" fontId="33" fillId="12" borderId="33" xfId="0" applyFont="1" applyFill="1" applyBorder="1" applyAlignment="1">
      <alignment horizontal="center" vertical="center" wrapText="1"/>
    </xf>
    <xf numFmtId="0" fontId="35" fillId="13" borderId="19" xfId="0" applyFont="1" applyFill="1" applyBorder="1" applyAlignment="1">
      <alignment horizontal="center" vertical="center"/>
    </xf>
    <xf numFmtId="0" fontId="10" fillId="13" borderId="20" xfId="0" applyFont="1" applyFill="1" applyBorder="1" applyAlignment="1">
      <alignment horizontal="center" vertical="center"/>
    </xf>
    <xf numFmtId="0" fontId="10" fillId="13" borderId="19" xfId="0" applyFont="1" applyFill="1" applyBorder="1" applyAlignment="1">
      <alignment horizontal="center" vertical="center" wrapText="1"/>
    </xf>
    <xf numFmtId="0" fontId="10" fillId="11" borderId="20" xfId="0" applyFont="1" applyFill="1" applyBorder="1" applyAlignment="1">
      <alignment horizontal="center" vertical="center"/>
    </xf>
    <xf numFmtId="0" fontId="10" fillId="11" borderId="19" xfId="0" applyFont="1" applyFill="1" applyBorder="1" applyAlignment="1">
      <alignment horizontal="center" vertical="center" wrapText="1"/>
    </xf>
    <xf numFmtId="0" fontId="0" fillId="12" borderId="21" xfId="0" applyFill="1" applyBorder="1"/>
    <xf numFmtId="0" fontId="0" fillId="12" borderId="33" xfId="0" applyFill="1" applyBorder="1"/>
    <xf numFmtId="0" fontId="0" fillId="12" borderId="33" xfId="0" applyFill="1" applyBorder="1" applyAlignment="1">
      <alignment horizontal="center"/>
    </xf>
    <xf numFmtId="0" fontId="10" fillId="11" borderId="35" xfId="0" applyFont="1" applyFill="1" applyBorder="1" applyAlignment="1">
      <alignment horizontal="center" vertical="center"/>
    </xf>
    <xf numFmtId="0" fontId="0" fillId="6" borderId="21" xfId="0" applyFill="1" applyBorder="1"/>
    <xf numFmtId="0" fontId="0" fillId="6" borderId="22" xfId="0" applyFill="1" applyBorder="1"/>
    <xf numFmtId="0" fontId="33" fillId="6" borderId="21" xfId="2" applyFont="1" applyFill="1" applyBorder="1"/>
    <xf numFmtId="0" fontId="33" fillId="6" borderId="22" xfId="2" applyFont="1" applyFill="1" applyBorder="1"/>
    <xf numFmtId="0" fontId="21" fillId="10" borderId="24" xfId="2" applyFont="1" applyFill="1" applyBorder="1" applyAlignment="1">
      <alignment vertical="top"/>
    </xf>
    <xf numFmtId="2" fontId="25" fillId="10" borderId="25" xfId="2" applyNumberFormat="1" applyFont="1" applyFill="1" applyBorder="1" applyAlignment="1">
      <alignment horizontal="center" vertical="top" shrinkToFit="1"/>
    </xf>
    <xf numFmtId="0" fontId="22" fillId="6" borderId="28" xfId="2" applyFont="1" applyFill="1" applyBorder="1" applyAlignment="1">
      <alignment horizontal="center"/>
    </xf>
    <xf numFmtId="2" fontId="23" fillId="6" borderId="28" xfId="2" applyNumberFormat="1" applyFont="1" applyFill="1" applyBorder="1" applyAlignment="1">
      <alignment horizontal="center" vertical="top" shrinkToFit="1"/>
    </xf>
    <xf numFmtId="2" fontId="23" fillId="6" borderId="36" xfId="2" applyNumberFormat="1" applyFont="1" applyFill="1" applyBorder="1" applyAlignment="1">
      <alignment horizontal="center" vertical="top" shrinkToFit="1"/>
    </xf>
    <xf numFmtId="0" fontId="22" fillId="6" borderId="30" xfId="2" applyFont="1" applyFill="1" applyBorder="1" applyAlignment="1">
      <alignment horizontal="center" vertical="top"/>
    </xf>
    <xf numFmtId="2" fontId="23" fillId="6" borderId="30" xfId="2" applyNumberFormat="1" applyFont="1" applyFill="1" applyBorder="1" applyAlignment="1">
      <alignment horizontal="center" vertical="top" shrinkToFit="1"/>
    </xf>
    <xf numFmtId="2" fontId="23" fillId="6" borderId="37" xfId="2" applyNumberFormat="1" applyFont="1" applyFill="1" applyBorder="1" applyAlignment="1">
      <alignment horizontal="center" vertical="top" shrinkToFit="1"/>
    </xf>
    <xf numFmtId="0" fontId="22" fillId="6" borderId="32" xfId="2" applyFont="1" applyFill="1" applyBorder="1" applyAlignment="1">
      <alignment horizontal="center" vertical="top"/>
    </xf>
    <xf numFmtId="2" fontId="23" fillId="6" borderId="32" xfId="2" applyNumberFormat="1" applyFont="1" applyFill="1" applyBorder="1" applyAlignment="1">
      <alignment horizontal="center" vertical="top" shrinkToFit="1"/>
    </xf>
    <xf numFmtId="2" fontId="23" fillId="6" borderId="38" xfId="2" applyNumberFormat="1" applyFont="1" applyFill="1" applyBorder="1" applyAlignment="1">
      <alignment horizontal="center" vertical="top" shrinkToFit="1"/>
    </xf>
    <xf numFmtId="0" fontId="21" fillId="6" borderId="23" xfId="2" applyFont="1" applyFill="1" applyBorder="1" applyAlignment="1">
      <alignment horizontal="right" vertical="top"/>
    </xf>
    <xf numFmtId="2" fontId="24" fillId="6" borderId="25" xfId="2" applyNumberFormat="1" applyFont="1" applyFill="1" applyBorder="1" applyAlignment="1">
      <alignment horizontal="center" vertical="top" shrinkToFit="1"/>
    </xf>
    <xf numFmtId="2" fontId="24" fillId="6" borderId="26" xfId="2" applyNumberFormat="1" applyFont="1" applyFill="1" applyBorder="1" applyAlignment="1">
      <alignment horizontal="center" vertical="top" shrinkToFit="1"/>
    </xf>
    <xf numFmtId="0" fontId="21" fillId="6" borderId="24" xfId="2" applyFont="1" applyFill="1" applyBorder="1" applyAlignment="1">
      <alignment horizontal="centerContinuous" vertical="top"/>
    </xf>
    <xf numFmtId="0" fontId="21" fillId="6" borderId="25" xfId="2" applyFont="1" applyFill="1" applyBorder="1" applyAlignment="1">
      <alignment horizontal="center" vertical="top"/>
    </xf>
    <xf numFmtId="0" fontId="21" fillId="6" borderId="26" xfId="2" applyFont="1" applyFill="1" applyBorder="1" applyAlignment="1">
      <alignment horizontal="center" vertical="top"/>
    </xf>
    <xf numFmtId="0" fontId="22" fillId="6" borderId="25" xfId="2" applyFont="1" applyFill="1" applyBorder="1" applyAlignment="1">
      <alignment horizontal="center" vertical="top"/>
    </xf>
    <xf numFmtId="2" fontId="23" fillId="6" borderId="25" xfId="2" applyNumberFormat="1" applyFont="1" applyFill="1" applyBorder="1" applyAlignment="1">
      <alignment horizontal="center" vertical="top" shrinkToFit="1"/>
    </xf>
    <xf numFmtId="2" fontId="23" fillId="6" borderId="26" xfId="2" applyNumberFormat="1" applyFont="1" applyFill="1" applyBorder="1" applyAlignment="1">
      <alignment horizontal="center" vertical="top" shrinkToFit="1"/>
    </xf>
    <xf numFmtId="0" fontId="22" fillId="6" borderId="28" xfId="2" applyFont="1" applyFill="1" applyBorder="1" applyAlignment="1">
      <alignment horizontal="center" vertical="top"/>
    </xf>
    <xf numFmtId="0" fontId="13" fillId="6" borderId="0" xfId="2" applyFill="1"/>
    <xf numFmtId="0" fontId="35" fillId="12" borderId="19" xfId="0" applyFont="1" applyFill="1" applyBorder="1" applyAlignment="1">
      <alignment horizontal="center" vertical="center"/>
    </xf>
    <xf numFmtId="0" fontId="0" fillId="12" borderId="1" xfId="0" applyFill="1" applyBorder="1" applyAlignment="1">
      <alignment vertical="center"/>
    </xf>
    <xf numFmtId="0" fontId="3" fillId="3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34" fillId="6" borderId="1" xfId="0" applyFont="1" applyFill="1" applyBorder="1" applyAlignment="1">
      <alignment horizontal="center" vertical="center"/>
    </xf>
    <xf numFmtId="0" fontId="33" fillId="6" borderId="1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27" fillId="13" borderId="1" xfId="0" applyFont="1" applyFill="1" applyBorder="1" applyAlignment="1">
      <alignment horizontal="center" vertical="center"/>
    </xf>
    <xf numFmtId="0" fontId="10" fillId="13" borderId="1" xfId="0" applyFont="1" applyFill="1" applyBorder="1" applyAlignment="1">
      <alignment horizontal="center" vertical="center"/>
    </xf>
    <xf numFmtId="0" fontId="10" fillId="13" borderId="1" xfId="0" applyFont="1" applyFill="1" applyBorder="1"/>
    <xf numFmtId="0" fontId="5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 vertical="center" wrapText="1"/>
    </xf>
    <xf numFmtId="0" fontId="4" fillId="12" borderId="33" xfId="0" applyFont="1" applyFill="1" applyBorder="1" applyAlignment="1">
      <alignment horizontal="right" vertical="center" wrapText="1"/>
    </xf>
    <xf numFmtId="0" fontId="0" fillId="6" borderId="19" xfId="0" applyFill="1" applyBorder="1" applyAlignment="1">
      <alignment vertical="center" wrapText="1"/>
    </xf>
    <xf numFmtId="0" fontId="0" fillId="6" borderId="34" xfId="0" applyFill="1" applyBorder="1" applyAlignment="1">
      <alignment vertical="center" wrapText="1"/>
    </xf>
    <xf numFmtId="0" fontId="0" fillId="6" borderId="12" xfId="0" applyFill="1" applyBorder="1" applyAlignment="1">
      <alignment vertical="center" wrapText="1"/>
    </xf>
    <xf numFmtId="0" fontId="4" fillId="12" borderId="33" xfId="0" applyFont="1" applyFill="1" applyBorder="1" applyAlignment="1">
      <alignment horizontal="right" vertical="center"/>
    </xf>
    <xf numFmtId="0" fontId="35" fillId="11" borderId="21" xfId="0" applyFont="1" applyFill="1" applyBorder="1" applyAlignment="1">
      <alignment horizontal="center" vertical="center"/>
    </xf>
    <xf numFmtId="0" fontId="35" fillId="11" borderId="33" xfId="0" applyFont="1" applyFill="1" applyBorder="1" applyAlignment="1">
      <alignment horizontal="center" vertical="center"/>
    </xf>
    <xf numFmtId="0" fontId="35" fillId="11" borderId="22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27" fillId="11" borderId="1" xfId="0" applyFont="1" applyFill="1" applyBorder="1" applyAlignment="1">
      <alignment horizontal="center" vertical="center"/>
    </xf>
    <xf numFmtId="0" fontId="10" fillId="11" borderId="1" xfId="0" applyFont="1" applyFill="1" applyBorder="1" applyAlignment="1">
      <alignment horizontal="center" vertical="center"/>
    </xf>
    <xf numFmtId="0" fontId="10" fillId="11" borderId="1" xfId="0" applyFont="1" applyFill="1" applyBorder="1"/>
    <xf numFmtId="0" fontId="13" fillId="6" borderId="0" xfId="2" applyFill="1" applyAlignment="1">
      <alignment horizontal="left" vertical="top" wrapText="1"/>
    </xf>
  </cellXfs>
  <cellStyles count="8">
    <cellStyle name="Normal" xfId="0" builtinId="0"/>
    <cellStyle name="Normal 2" xfId="2" xr:uid="{9218941D-87C2-4366-BD4B-3B7416950EB8}"/>
    <cellStyle name="Normal 4 2" xfId="5" xr:uid="{8C92A67B-3637-47E1-9739-CDA658AD9B1A}"/>
    <cellStyle name="Porcentagem 2" xfId="4" xr:uid="{C7C900D2-D7E9-41AB-9ED5-B6E6924CE58D}"/>
    <cellStyle name="Porcentagem 2 2" xfId="7" xr:uid="{1E07A2B4-8E92-42EF-A073-464C5B9C7A33}"/>
    <cellStyle name="Vírgula" xfId="1" builtinId="3"/>
    <cellStyle name="Vírgula 3" xfId="3" xr:uid="{BBBEF57D-A0AC-4379-B247-BBBE565AD664}"/>
    <cellStyle name="Vírgula 3 2" xfId="6" xr:uid="{61832C84-9CE8-4F83-8D1F-5F7E18B267D9}"/>
  </cellStyles>
  <dxfs count="0"/>
  <tableStyles count="0" defaultTableStyle="TableStyleMedium2" defaultPivotStyle="PivotStyleLight16"/>
  <colors>
    <mruColors>
      <color rgb="FFEFF6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CA4F1-88BB-4864-B19D-F95AC5112C31}">
  <dimension ref="A1:G13"/>
  <sheetViews>
    <sheetView zoomScale="85" zoomScaleNormal="85" workbookViewId="0">
      <selection activeCell="A12" sqref="A12"/>
    </sheetView>
  </sheetViews>
  <sheetFormatPr defaultRowHeight="14.5"/>
  <cols>
    <col min="1" max="1" width="45.26953125" customWidth="1"/>
    <col min="2" max="2" width="33.26953125" customWidth="1"/>
    <col min="3" max="7" width="26.54296875" customWidth="1"/>
  </cols>
  <sheetData>
    <row r="1" spans="1:7">
      <c r="A1" s="215" t="s">
        <v>0</v>
      </c>
      <c r="B1" s="1"/>
      <c r="C1" s="215" t="s">
        <v>1</v>
      </c>
      <c r="D1" s="215"/>
      <c r="E1" s="215" t="s">
        <v>2</v>
      </c>
      <c r="F1" s="215"/>
      <c r="G1" s="215"/>
    </row>
    <row r="2" spans="1:7" ht="29">
      <c r="A2" s="215"/>
      <c r="B2" s="2" t="s">
        <v>3</v>
      </c>
      <c r="C2" s="2" t="s">
        <v>4</v>
      </c>
      <c r="D2" s="2" t="s">
        <v>5</v>
      </c>
      <c r="E2" s="2" t="s">
        <v>6</v>
      </c>
      <c r="F2" s="2" t="s">
        <v>7</v>
      </c>
      <c r="G2" s="2" t="s">
        <v>8</v>
      </c>
    </row>
    <row r="3" spans="1:7">
      <c r="A3" s="3" t="s">
        <v>9</v>
      </c>
      <c r="B3" s="8"/>
      <c r="C3" s="4">
        <v>1</v>
      </c>
      <c r="D3" s="4">
        <v>1</v>
      </c>
      <c r="F3" s="3"/>
      <c r="G3" s="3">
        <v>2</v>
      </c>
    </row>
    <row r="4" spans="1:7">
      <c r="A4" s="5" t="s">
        <v>10</v>
      </c>
      <c r="B4" s="8"/>
      <c r="C4" s="4"/>
      <c r="D4" s="4">
        <v>1</v>
      </c>
      <c r="E4" s="3">
        <v>2</v>
      </c>
      <c r="F4" s="3"/>
      <c r="G4" s="3"/>
    </row>
    <row r="5" spans="1:7">
      <c r="A5" s="5" t="s">
        <v>11</v>
      </c>
      <c r="B5" s="8"/>
      <c r="C5" s="4"/>
      <c r="D5" s="4"/>
      <c r="E5" s="3">
        <v>1</v>
      </c>
      <c r="F5" s="3"/>
      <c r="G5" s="3"/>
    </row>
    <row r="6" spans="1:7">
      <c r="A6" s="5" t="s">
        <v>12</v>
      </c>
      <c r="B6" s="8"/>
      <c r="C6" s="4"/>
      <c r="D6" s="4">
        <v>1</v>
      </c>
      <c r="E6" s="3"/>
      <c r="F6" s="3"/>
      <c r="G6" s="3">
        <v>1</v>
      </c>
    </row>
    <row r="7" spans="1:7">
      <c r="A7" s="3" t="s">
        <v>13</v>
      </c>
      <c r="B7" s="8"/>
      <c r="C7" s="4"/>
      <c r="D7" s="4"/>
      <c r="E7" s="3"/>
      <c r="F7" s="3">
        <v>1</v>
      </c>
      <c r="G7" s="3"/>
    </row>
    <row r="8" spans="1:7">
      <c r="A8" s="3" t="s">
        <v>14</v>
      </c>
      <c r="B8" s="8"/>
      <c r="C8" s="4"/>
      <c r="D8" s="4"/>
      <c r="E8" s="3">
        <v>1</v>
      </c>
      <c r="F8" s="3"/>
      <c r="G8" s="3"/>
    </row>
    <row r="9" spans="1:7">
      <c r="A9" s="3" t="s">
        <v>15</v>
      </c>
      <c r="B9" s="8"/>
      <c r="C9" s="4"/>
      <c r="D9" s="4">
        <v>1</v>
      </c>
      <c r="E9" s="3">
        <v>1</v>
      </c>
      <c r="F9" s="3"/>
      <c r="G9" s="3">
        <v>1</v>
      </c>
    </row>
    <row r="10" spans="1:7">
      <c r="A10" s="3" t="s">
        <v>16</v>
      </c>
      <c r="B10" s="8"/>
      <c r="C10" s="4"/>
      <c r="D10" s="4"/>
      <c r="E10" s="3">
        <v>1</v>
      </c>
      <c r="F10" s="3"/>
      <c r="G10" s="3">
        <v>1</v>
      </c>
    </row>
    <row r="11" spans="1:7">
      <c r="A11" s="3" t="s">
        <v>17</v>
      </c>
      <c r="B11" s="4">
        <v>1</v>
      </c>
      <c r="C11" s="4"/>
      <c r="D11" s="4"/>
      <c r="E11" s="3"/>
      <c r="F11" s="3"/>
      <c r="G11" s="3"/>
    </row>
    <row r="12" spans="1:7">
      <c r="A12" s="6" t="s">
        <v>18</v>
      </c>
      <c r="B12" s="214">
        <f>SUM(B3:D11)</f>
        <v>6</v>
      </c>
      <c r="C12" s="214"/>
      <c r="D12" s="214"/>
      <c r="E12" s="214">
        <f>SUM(E3:G11)</f>
        <v>12</v>
      </c>
      <c r="F12" s="214"/>
      <c r="G12" s="214"/>
    </row>
    <row r="13" spans="1:7">
      <c r="A13" s="6" t="s">
        <v>19</v>
      </c>
      <c r="B13" s="214">
        <f>B12+E12</f>
        <v>18</v>
      </c>
      <c r="C13" s="214"/>
      <c r="D13" s="214"/>
      <c r="E13" s="214"/>
      <c r="F13" s="214"/>
      <c r="G13" s="214"/>
    </row>
  </sheetData>
  <mergeCells count="6">
    <mergeCell ref="B13:G13"/>
    <mergeCell ref="A1:A2"/>
    <mergeCell ref="C1:D1"/>
    <mergeCell ref="E1:G1"/>
    <mergeCell ref="E12:G12"/>
    <mergeCell ref="B12:D12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E6E14A-62AB-41D3-A04A-A8CDD84B88FC}">
  <sheetPr>
    <tabColor theme="7" tint="0.79998168889431442"/>
  </sheetPr>
  <dimension ref="B1:H15"/>
  <sheetViews>
    <sheetView topLeftCell="B1" zoomScale="80" zoomScaleNormal="80" workbookViewId="0">
      <pane ySplit="1" topLeftCell="A2" activePane="bottomLeft" state="frozen"/>
      <selection activeCell="C24" sqref="C24"/>
      <selection pane="bottomLeft" activeCell="E1" sqref="E1:E15"/>
    </sheetView>
  </sheetViews>
  <sheetFormatPr defaultRowHeight="14.5"/>
  <cols>
    <col min="2" max="2" width="69.453125" style="10" bestFit="1" customWidth="1"/>
    <col min="3" max="3" width="52.1796875" style="9" bestFit="1" customWidth="1"/>
    <col min="4" max="4" width="62.453125" bestFit="1" customWidth="1"/>
    <col min="5" max="5" width="111.1796875" customWidth="1"/>
    <col min="6" max="6" width="43.81640625" customWidth="1"/>
    <col min="7" max="7" width="20.26953125" bestFit="1" customWidth="1"/>
  </cols>
  <sheetData>
    <row r="1" spans="2:8" ht="29">
      <c r="B1" s="15" t="s">
        <v>20</v>
      </c>
      <c r="C1" s="16" t="s">
        <v>21</v>
      </c>
      <c r="D1" s="16" t="s">
        <v>22</v>
      </c>
      <c r="E1" s="16" t="s">
        <v>23</v>
      </c>
      <c r="F1" s="16" t="s">
        <v>24</v>
      </c>
      <c r="G1" s="17" t="s">
        <v>25</v>
      </c>
    </row>
    <row r="2" spans="2:8" ht="129.75" customHeight="1">
      <c r="B2" s="18" t="s">
        <v>26</v>
      </c>
      <c r="C2" s="11" t="s">
        <v>4</v>
      </c>
      <c r="D2" s="7" t="s">
        <v>27</v>
      </c>
      <c r="E2" s="7" t="s">
        <v>28</v>
      </c>
      <c r="F2" s="14" t="s">
        <v>9</v>
      </c>
      <c r="G2" s="19">
        <v>1920</v>
      </c>
      <c r="H2">
        <v>1</v>
      </c>
    </row>
    <row r="3" spans="2:8" ht="143.25" customHeight="1">
      <c r="B3" s="18" t="s">
        <v>26</v>
      </c>
      <c r="C3" s="11" t="s">
        <v>5</v>
      </c>
      <c r="D3" s="7" t="s">
        <v>29</v>
      </c>
      <c r="E3" s="7" t="s">
        <v>30</v>
      </c>
      <c r="F3" s="14" t="s">
        <v>9</v>
      </c>
      <c r="G3" s="19">
        <v>1920</v>
      </c>
      <c r="H3">
        <v>1</v>
      </c>
    </row>
    <row r="4" spans="2:8" ht="169.5" customHeight="1">
      <c r="B4" s="18" t="s">
        <v>26</v>
      </c>
      <c r="C4" s="11" t="s">
        <v>8</v>
      </c>
      <c r="D4" s="7" t="s">
        <v>31</v>
      </c>
      <c r="E4" s="7" t="s">
        <v>32</v>
      </c>
      <c r="F4" s="14" t="s">
        <v>9</v>
      </c>
      <c r="G4" s="19">
        <v>1920</v>
      </c>
      <c r="H4">
        <v>1</v>
      </c>
    </row>
    <row r="5" spans="2:8" ht="150" customHeight="1">
      <c r="B5" s="18" t="s">
        <v>26</v>
      </c>
      <c r="C5" s="12" t="s">
        <v>5</v>
      </c>
      <c r="D5" s="7" t="s">
        <v>29</v>
      </c>
      <c r="E5" s="7" t="s">
        <v>33</v>
      </c>
      <c r="F5" s="11" t="s">
        <v>10</v>
      </c>
      <c r="G5" s="19">
        <v>1920</v>
      </c>
    </row>
    <row r="6" spans="2:8" ht="132.75" customHeight="1">
      <c r="B6" s="18" t="s">
        <v>26</v>
      </c>
      <c r="C6" s="11" t="s">
        <v>6</v>
      </c>
      <c r="D6" s="39" t="s">
        <v>34</v>
      </c>
      <c r="E6" s="7" t="s">
        <v>35</v>
      </c>
      <c r="F6" s="11" t="s">
        <v>10</v>
      </c>
      <c r="G6" s="19">
        <v>1920</v>
      </c>
    </row>
    <row r="7" spans="2:8" ht="143.25" customHeight="1">
      <c r="B7" s="18" t="s">
        <v>26</v>
      </c>
      <c r="C7" s="11" t="s">
        <v>6</v>
      </c>
      <c r="D7" s="39" t="s">
        <v>36</v>
      </c>
      <c r="E7" s="7" t="s">
        <v>37</v>
      </c>
      <c r="F7" s="11" t="s">
        <v>11</v>
      </c>
      <c r="G7" s="19">
        <v>1920</v>
      </c>
    </row>
    <row r="8" spans="2:8" ht="87">
      <c r="B8" s="18" t="s">
        <v>26</v>
      </c>
      <c r="C8" s="12" t="s">
        <v>5</v>
      </c>
      <c r="D8" s="7" t="s">
        <v>38</v>
      </c>
      <c r="E8" s="7" t="s">
        <v>39</v>
      </c>
      <c r="F8" s="11" t="s">
        <v>12</v>
      </c>
      <c r="G8" s="19">
        <v>1920</v>
      </c>
    </row>
    <row r="9" spans="2:8" ht="130.5" customHeight="1">
      <c r="B9" s="18" t="s">
        <v>26</v>
      </c>
      <c r="C9" s="13" t="s">
        <v>8</v>
      </c>
      <c r="D9" s="7" t="s">
        <v>40</v>
      </c>
      <c r="E9" s="7" t="s">
        <v>41</v>
      </c>
      <c r="F9" s="11" t="s">
        <v>12</v>
      </c>
      <c r="G9" s="19">
        <v>1920</v>
      </c>
    </row>
    <row r="10" spans="2:8" ht="43.5">
      <c r="B10" s="18" t="s">
        <v>26</v>
      </c>
      <c r="C10" s="12" t="s">
        <v>7</v>
      </c>
      <c r="D10" s="7" t="s">
        <v>42</v>
      </c>
      <c r="E10" s="7" t="s">
        <v>43</v>
      </c>
      <c r="F10" s="14" t="s">
        <v>13</v>
      </c>
      <c r="G10" s="19">
        <v>1920</v>
      </c>
    </row>
    <row r="11" spans="2:8" ht="72.5">
      <c r="B11" s="18" t="s">
        <v>44</v>
      </c>
      <c r="C11" s="12" t="s">
        <v>5</v>
      </c>
      <c r="D11" s="7" t="s">
        <v>45</v>
      </c>
      <c r="E11" s="7" t="s">
        <v>46</v>
      </c>
      <c r="F11" s="14" t="s">
        <v>15</v>
      </c>
      <c r="G11" s="19">
        <v>1920</v>
      </c>
    </row>
    <row r="12" spans="2:8" ht="145">
      <c r="B12" s="18" t="s">
        <v>44</v>
      </c>
      <c r="C12" s="12" t="s">
        <v>6</v>
      </c>
      <c r="D12" s="39" t="s">
        <v>47</v>
      </c>
      <c r="E12" s="7" t="s">
        <v>48</v>
      </c>
      <c r="F12" s="14" t="s">
        <v>15</v>
      </c>
      <c r="G12" s="19">
        <v>1920</v>
      </c>
    </row>
    <row r="13" spans="2:8" ht="145">
      <c r="B13" s="18" t="s">
        <v>44</v>
      </c>
      <c r="C13" s="12" t="s">
        <v>8</v>
      </c>
      <c r="D13" s="7" t="s">
        <v>31</v>
      </c>
      <c r="E13" s="7" t="s">
        <v>48</v>
      </c>
      <c r="F13" s="14" t="s">
        <v>15</v>
      </c>
      <c r="G13" s="19">
        <v>1920</v>
      </c>
    </row>
    <row r="14" spans="2:8" ht="72.5">
      <c r="B14" s="18" t="s">
        <v>26</v>
      </c>
      <c r="C14" s="11" t="s">
        <v>6</v>
      </c>
      <c r="D14" s="39" t="s">
        <v>34</v>
      </c>
      <c r="E14" s="39" t="s">
        <v>49</v>
      </c>
      <c r="F14" s="14" t="s">
        <v>16</v>
      </c>
      <c r="G14" s="19">
        <v>1920</v>
      </c>
    </row>
    <row r="15" spans="2:8" ht="58">
      <c r="B15" s="18" t="s">
        <v>26</v>
      </c>
      <c r="C15" s="14" t="s">
        <v>8</v>
      </c>
      <c r="D15" s="7" t="s">
        <v>31</v>
      </c>
      <c r="E15" s="39" t="s">
        <v>50</v>
      </c>
      <c r="F15" s="14" t="s">
        <v>16</v>
      </c>
      <c r="G15" s="19">
        <v>1920</v>
      </c>
    </row>
  </sheetData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3ED389-632E-4557-BE44-AA153D566B5E}">
  <sheetPr>
    <tabColor theme="7" tint="0.59999389629810485"/>
  </sheetPr>
  <dimension ref="A1:F11"/>
  <sheetViews>
    <sheetView topLeftCell="B1" zoomScale="70" zoomScaleNormal="70" workbookViewId="0">
      <selection activeCell="D1" sqref="D1:D11"/>
    </sheetView>
  </sheetViews>
  <sheetFormatPr defaultRowHeight="14.5"/>
  <cols>
    <col min="1" max="1" width="69.453125" bestFit="1" customWidth="1"/>
    <col min="2" max="2" width="45.26953125" customWidth="1"/>
    <col min="3" max="3" width="52" customWidth="1"/>
    <col min="4" max="4" width="151.81640625" bestFit="1" customWidth="1"/>
    <col min="5" max="5" width="45.26953125" customWidth="1"/>
    <col min="6" max="6" width="48.54296875" bestFit="1" customWidth="1"/>
  </cols>
  <sheetData>
    <row r="1" spans="1:6">
      <c r="A1" s="15" t="s">
        <v>20</v>
      </c>
      <c r="B1" s="16" t="s">
        <v>21</v>
      </c>
      <c r="C1" s="16" t="s">
        <v>22</v>
      </c>
      <c r="D1" s="16" t="s">
        <v>23</v>
      </c>
      <c r="E1" s="26" t="s">
        <v>24</v>
      </c>
    </row>
    <row r="2" spans="1:6" ht="43.5">
      <c r="A2" s="18" t="s">
        <v>26</v>
      </c>
      <c r="B2" s="24" t="s">
        <v>51</v>
      </c>
      <c r="C2" s="43" t="s">
        <v>52</v>
      </c>
      <c r="D2" s="7" t="s">
        <v>53</v>
      </c>
      <c r="E2" s="44" t="s">
        <v>54</v>
      </c>
      <c r="F2" s="44"/>
    </row>
    <row r="3" spans="1:6" ht="43.5">
      <c r="A3" s="18" t="s">
        <v>44</v>
      </c>
      <c r="B3" s="24" t="s">
        <v>51</v>
      </c>
      <c r="C3" s="43" t="s">
        <v>55</v>
      </c>
      <c r="D3" s="7" t="s">
        <v>53</v>
      </c>
      <c r="E3" s="44" t="s">
        <v>13</v>
      </c>
      <c r="F3" s="44"/>
    </row>
    <row r="4" spans="1:6" ht="43.5">
      <c r="A4" s="18" t="s">
        <v>26</v>
      </c>
      <c r="B4" s="24" t="s">
        <v>51</v>
      </c>
      <c r="C4" s="43" t="s">
        <v>56</v>
      </c>
      <c r="D4" s="7" t="s">
        <v>53</v>
      </c>
      <c r="E4" s="32" t="s">
        <v>57</v>
      </c>
      <c r="F4" s="32"/>
    </row>
    <row r="5" spans="1:6" ht="43.5">
      <c r="A5" s="18" t="s">
        <v>44</v>
      </c>
      <c r="B5" s="24" t="s">
        <v>51</v>
      </c>
      <c r="C5" s="43" t="s">
        <v>58</v>
      </c>
      <c r="D5" s="7" t="s">
        <v>53</v>
      </c>
      <c r="E5" s="32" t="s">
        <v>59</v>
      </c>
      <c r="F5" s="32"/>
    </row>
    <row r="6" spans="1:6" ht="43.5">
      <c r="A6" s="18" t="s">
        <v>26</v>
      </c>
      <c r="B6" s="24" t="s">
        <v>51</v>
      </c>
      <c r="C6" s="43" t="s">
        <v>60</v>
      </c>
      <c r="D6" s="7" t="s">
        <v>53</v>
      </c>
      <c r="E6" s="44" t="s">
        <v>61</v>
      </c>
      <c r="F6" s="44"/>
    </row>
    <row r="7" spans="1:6">
      <c r="A7" s="18" t="s">
        <v>26</v>
      </c>
      <c r="B7" s="11" t="s">
        <v>62</v>
      </c>
      <c r="C7" s="43" t="s">
        <v>63</v>
      </c>
      <c r="D7" s="7" t="s">
        <v>64</v>
      </c>
      <c r="E7" s="44" t="s">
        <v>65</v>
      </c>
      <c r="F7" s="44"/>
    </row>
    <row r="8" spans="1:6">
      <c r="A8" s="18" t="s">
        <v>44</v>
      </c>
      <c r="B8" s="11" t="s">
        <v>62</v>
      </c>
      <c r="C8" s="43" t="s">
        <v>66</v>
      </c>
      <c r="D8" s="7" t="s">
        <v>64</v>
      </c>
      <c r="E8" s="44" t="s">
        <v>13</v>
      </c>
      <c r="F8" s="44"/>
    </row>
    <row r="9" spans="1:6">
      <c r="A9" s="18" t="s">
        <v>26</v>
      </c>
      <c r="B9" s="11" t="s">
        <v>62</v>
      </c>
      <c r="C9" s="43" t="s">
        <v>67</v>
      </c>
      <c r="D9" s="7" t="s">
        <v>64</v>
      </c>
      <c r="E9" s="32" t="s">
        <v>57</v>
      </c>
      <c r="F9" s="32"/>
    </row>
    <row r="10" spans="1:6">
      <c r="A10" s="18" t="s">
        <v>44</v>
      </c>
      <c r="B10" s="11" t="s">
        <v>62</v>
      </c>
      <c r="C10" s="43" t="s">
        <v>68</v>
      </c>
      <c r="D10" s="7" t="s">
        <v>64</v>
      </c>
      <c r="E10" s="32" t="s">
        <v>59</v>
      </c>
      <c r="F10" s="32"/>
    </row>
    <row r="11" spans="1:6" ht="15" thickBot="1">
      <c r="A11" s="20" t="s">
        <v>26</v>
      </c>
      <c r="B11" s="28" t="s">
        <v>62</v>
      </c>
      <c r="C11" s="43" t="s">
        <v>69</v>
      </c>
      <c r="D11" s="22" t="s">
        <v>64</v>
      </c>
      <c r="E11" s="45" t="s">
        <v>12</v>
      </c>
      <c r="F11" s="45"/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E7A1FE-9E5C-478A-91C7-98AA538BBEF8}">
  <sheetPr>
    <tabColor theme="7" tint="0.39997558519241921"/>
  </sheetPr>
  <dimension ref="A1:G8"/>
  <sheetViews>
    <sheetView topLeftCell="C1" zoomScale="60" zoomScaleNormal="60" workbookViewId="0">
      <selection activeCell="E1" sqref="E1:E8"/>
    </sheetView>
  </sheetViews>
  <sheetFormatPr defaultRowHeight="14.5"/>
  <cols>
    <col min="1" max="1" width="81.81640625" bestFit="1" customWidth="1"/>
    <col min="2" max="2" width="51.54296875" bestFit="1" customWidth="1"/>
    <col min="3" max="3" width="205.54296875" bestFit="1" customWidth="1"/>
    <col min="4" max="4" width="198.81640625" bestFit="1" customWidth="1"/>
    <col min="5" max="5" width="62.81640625" bestFit="1" customWidth="1"/>
    <col min="6" max="6" width="61.54296875" bestFit="1" customWidth="1"/>
    <col min="7" max="7" width="17.453125" bestFit="1" customWidth="1"/>
  </cols>
  <sheetData>
    <row r="1" spans="1:7" ht="29.5" thickBot="1">
      <c r="A1" s="33" t="s">
        <v>20</v>
      </c>
      <c r="B1" s="34" t="s">
        <v>70</v>
      </c>
      <c r="C1" s="34" t="s">
        <v>71</v>
      </c>
      <c r="D1" s="34" t="s">
        <v>72</v>
      </c>
      <c r="E1" s="16" t="s">
        <v>23</v>
      </c>
      <c r="F1" s="33" t="s">
        <v>24</v>
      </c>
      <c r="G1" s="34" t="s">
        <v>25</v>
      </c>
    </row>
    <row r="2" spans="1:7" ht="29">
      <c r="A2" s="40" t="s">
        <v>73</v>
      </c>
      <c r="B2" s="24" t="s">
        <v>74</v>
      </c>
      <c r="C2" s="41" t="s">
        <v>75</v>
      </c>
      <c r="D2" s="7" t="s">
        <v>76</v>
      </c>
      <c r="E2" s="42" t="s">
        <v>77</v>
      </c>
      <c r="F2" s="31" t="s">
        <v>78</v>
      </c>
      <c r="G2" s="18">
        <v>1920</v>
      </c>
    </row>
    <row r="3" spans="1:7" ht="29">
      <c r="A3" s="40" t="s">
        <v>73</v>
      </c>
      <c r="B3" s="24" t="s">
        <v>79</v>
      </c>
      <c r="C3" s="41" t="s">
        <v>80</v>
      </c>
      <c r="D3" s="42" t="s">
        <v>81</v>
      </c>
      <c r="E3" s="42" t="s">
        <v>77</v>
      </c>
      <c r="F3" s="32" t="s">
        <v>78</v>
      </c>
      <c r="G3" s="18">
        <v>960</v>
      </c>
    </row>
    <row r="4" spans="1:7" ht="29">
      <c r="A4" s="40" t="s">
        <v>73</v>
      </c>
      <c r="B4" s="24" t="s">
        <v>82</v>
      </c>
      <c r="C4" s="41" t="s">
        <v>83</v>
      </c>
      <c r="D4" s="42" t="s">
        <v>84</v>
      </c>
      <c r="E4" s="42" t="s">
        <v>77</v>
      </c>
      <c r="F4" s="32" t="s">
        <v>85</v>
      </c>
      <c r="G4" s="18">
        <v>960</v>
      </c>
    </row>
    <row r="5" spans="1:7" ht="29">
      <c r="A5" s="40" t="s">
        <v>73</v>
      </c>
      <c r="B5" s="24" t="s">
        <v>74</v>
      </c>
      <c r="C5" s="41" t="s">
        <v>75</v>
      </c>
      <c r="D5" s="42" t="s">
        <v>86</v>
      </c>
      <c r="E5" s="42" t="s">
        <v>77</v>
      </c>
      <c r="F5" s="32" t="s">
        <v>87</v>
      </c>
      <c r="G5" s="18">
        <v>1920</v>
      </c>
    </row>
    <row r="6" spans="1:7" ht="29">
      <c r="A6" s="40" t="s">
        <v>73</v>
      </c>
      <c r="B6" s="24" t="s">
        <v>79</v>
      </c>
      <c r="C6" s="41" t="s">
        <v>80</v>
      </c>
      <c r="D6" s="7" t="s">
        <v>81</v>
      </c>
      <c r="E6" s="42" t="s">
        <v>77</v>
      </c>
      <c r="F6" s="32" t="s">
        <v>88</v>
      </c>
      <c r="G6" s="18">
        <v>960</v>
      </c>
    </row>
    <row r="7" spans="1:7" ht="29">
      <c r="A7" s="40" t="s">
        <v>73</v>
      </c>
      <c r="B7" s="11" t="s">
        <v>74</v>
      </c>
      <c r="C7" s="41" t="s">
        <v>75</v>
      </c>
      <c r="D7" s="42" t="s">
        <v>86</v>
      </c>
      <c r="E7" s="42" t="s">
        <v>77</v>
      </c>
      <c r="F7" s="27" t="s">
        <v>15</v>
      </c>
      <c r="G7" s="18">
        <v>1920</v>
      </c>
    </row>
    <row r="8" spans="1:7" ht="29">
      <c r="A8" s="40" t="s">
        <v>73</v>
      </c>
      <c r="B8" s="11" t="s">
        <v>79</v>
      </c>
      <c r="C8" s="41" t="s">
        <v>80</v>
      </c>
      <c r="D8" s="7" t="s">
        <v>89</v>
      </c>
      <c r="E8" s="42" t="s">
        <v>77</v>
      </c>
      <c r="F8" s="27" t="s">
        <v>15</v>
      </c>
      <c r="G8" s="18">
        <v>960</v>
      </c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9DDAB3-1617-48C9-A2D7-DCBCB43F32B7}">
  <sheetPr>
    <tabColor theme="7" tint="-0.249977111117893"/>
  </sheetPr>
  <dimension ref="A1:G21"/>
  <sheetViews>
    <sheetView topLeftCell="A11" zoomScale="60" zoomScaleNormal="60" workbookViewId="0">
      <selection activeCell="F2" sqref="F2:F16"/>
    </sheetView>
  </sheetViews>
  <sheetFormatPr defaultRowHeight="14.5"/>
  <cols>
    <col min="1" max="1" width="69.453125" bestFit="1" customWidth="1"/>
    <col min="2" max="2" width="47.453125" customWidth="1"/>
    <col min="3" max="3" width="31.81640625" customWidth="1"/>
    <col min="4" max="4" width="56.54296875" customWidth="1"/>
    <col min="5" max="5" width="115.7265625" customWidth="1"/>
    <col min="6" max="6" width="41.1796875" customWidth="1"/>
  </cols>
  <sheetData>
    <row r="1" spans="1:7" ht="58.5" thickBot="1">
      <c r="A1" s="33" t="s">
        <v>20</v>
      </c>
      <c r="B1" s="34" t="s">
        <v>70</v>
      </c>
      <c r="C1" s="34" t="s">
        <v>71</v>
      </c>
      <c r="D1" s="34" t="s">
        <v>72</v>
      </c>
      <c r="E1" s="37" t="s">
        <v>23</v>
      </c>
      <c r="F1" s="33" t="s">
        <v>24</v>
      </c>
      <c r="G1" s="34" t="s">
        <v>25</v>
      </c>
    </row>
    <row r="2" spans="1:7" ht="124.5" customHeight="1" thickBot="1">
      <c r="A2" s="47" t="s">
        <v>26</v>
      </c>
      <c r="B2" s="48" t="s">
        <v>90</v>
      </c>
      <c r="C2" s="49" t="s">
        <v>91</v>
      </c>
      <c r="D2" s="50" t="s">
        <v>92</v>
      </c>
      <c r="E2" s="51" t="s">
        <v>93</v>
      </c>
      <c r="F2" s="52" t="s">
        <v>78</v>
      </c>
      <c r="G2" s="53">
        <v>1920</v>
      </c>
    </row>
    <row r="3" spans="1:7" ht="124.5" customHeight="1" thickBot="1">
      <c r="A3" s="47" t="s">
        <v>26</v>
      </c>
      <c r="B3" s="48" t="s">
        <v>90</v>
      </c>
      <c r="C3" s="49" t="s">
        <v>91</v>
      </c>
      <c r="D3" s="50" t="s">
        <v>92</v>
      </c>
      <c r="E3" s="51" t="s">
        <v>93</v>
      </c>
      <c r="F3" s="52" t="s">
        <v>78</v>
      </c>
      <c r="G3" s="53">
        <v>1920</v>
      </c>
    </row>
    <row r="4" spans="1:7" ht="124.5" customHeight="1" thickBot="1">
      <c r="A4" s="47" t="s">
        <v>26</v>
      </c>
      <c r="B4" s="48" t="s">
        <v>90</v>
      </c>
      <c r="C4" s="49" t="s">
        <v>91</v>
      </c>
      <c r="D4" s="50" t="s">
        <v>92</v>
      </c>
      <c r="E4" s="51" t="s">
        <v>93</v>
      </c>
      <c r="F4" s="52" t="s">
        <v>78</v>
      </c>
      <c r="G4" s="53">
        <v>1920</v>
      </c>
    </row>
    <row r="5" spans="1:7" ht="124.5" customHeight="1" thickBot="1">
      <c r="A5" s="47" t="s">
        <v>26</v>
      </c>
      <c r="B5" s="48" t="s">
        <v>90</v>
      </c>
      <c r="C5" s="49" t="s">
        <v>91</v>
      </c>
      <c r="D5" s="50" t="s">
        <v>92</v>
      </c>
      <c r="E5" s="51" t="s">
        <v>93</v>
      </c>
      <c r="F5" s="52" t="s">
        <v>78</v>
      </c>
      <c r="G5" s="53">
        <v>1920</v>
      </c>
    </row>
    <row r="6" spans="1:7" ht="124.5" customHeight="1" thickBot="1">
      <c r="A6" s="47" t="s">
        <v>26</v>
      </c>
      <c r="B6" s="48" t="s">
        <v>90</v>
      </c>
      <c r="C6" s="49" t="s">
        <v>91</v>
      </c>
      <c r="D6" s="50" t="s">
        <v>92</v>
      </c>
      <c r="E6" s="51" t="s">
        <v>93</v>
      </c>
      <c r="F6" s="52" t="s">
        <v>78</v>
      </c>
      <c r="G6" s="53">
        <v>1920</v>
      </c>
    </row>
    <row r="7" spans="1:7" ht="124.5" customHeight="1" thickBot="1">
      <c r="A7" s="47" t="s">
        <v>26</v>
      </c>
      <c r="B7" s="48" t="s">
        <v>90</v>
      </c>
      <c r="C7" s="49" t="s">
        <v>91</v>
      </c>
      <c r="D7" s="50" t="s">
        <v>92</v>
      </c>
      <c r="E7" s="51" t="s">
        <v>93</v>
      </c>
      <c r="F7" s="52" t="s">
        <v>78</v>
      </c>
      <c r="G7" s="53">
        <v>1920</v>
      </c>
    </row>
    <row r="8" spans="1:7" ht="124.5" customHeight="1" thickBot="1">
      <c r="A8" s="47" t="s">
        <v>26</v>
      </c>
      <c r="B8" s="48" t="s">
        <v>90</v>
      </c>
      <c r="C8" s="49" t="s">
        <v>91</v>
      </c>
      <c r="D8" s="50" t="s">
        <v>92</v>
      </c>
      <c r="E8" s="51" t="s">
        <v>93</v>
      </c>
      <c r="F8" s="52" t="s">
        <v>78</v>
      </c>
      <c r="G8" s="53">
        <v>1920</v>
      </c>
    </row>
    <row r="9" spans="1:7" ht="127" customHeight="1" thickBot="1">
      <c r="A9" s="54" t="s">
        <v>26</v>
      </c>
      <c r="B9" s="55" t="s">
        <v>94</v>
      </c>
      <c r="C9" s="56" t="s">
        <v>91</v>
      </c>
      <c r="D9" s="57" t="s">
        <v>95</v>
      </c>
      <c r="E9" s="58" t="s">
        <v>93</v>
      </c>
      <c r="F9" s="59" t="s">
        <v>78</v>
      </c>
      <c r="G9" s="60">
        <v>1920</v>
      </c>
    </row>
    <row r="10" spans="1:7" ht="127" customHeight="1" thickBot="1">
      <c r="A10" s="54" t="s">
        <v>26</v>
      </c>
      <c r="B10" s="55" t="s">
        <v>94</v>
      </c>
      <c r="C10" s="56" t="s">
        <v>91</v>
      </c>
      <c r="D10" s="57" t="s">
        <v>95</v>
      </c>
      <c r="E10" s="58" t="s">
        <v>93</v>
      </c>
      <c r="F10" s="59" t="s">
        <v>78</v>
      </c>
      <c r="G10" s="60">
        <v>1920</v>
      </c>
    </row>
    <row r="11" spans="1:7" ht="127" customHeight="1" thickBot="1">
      <c r="A11" s="54" t="s">
        <v>26</v>
      </c>
      <c r="B11" s="55" t="s">
        <v>94</v>
      </c>
      <c r="C11" s="56" t="s">
        <v>91</v>
      </c>
      <c r="D11" s="57" t="s">
        <v>95</v>
      </c>
      <c r="E11" s="58" t="s">
        <v>93</v>
      </c>
      <c r="F11" s="59" t="s">
        <v>78</v>
      </c>
      <c r="G11" s="60">
        <v>1920</v>
      </c>
    </row>
    <row r="12" spans="1:7" ht="127" customHeight="1" thickBot="1">
      <c r="A12" s="54" t="s">
        <v>26</v>
      </c>
      <c r="B12" s="55" t="s">
        <v>94</v>
      </c>
      <c r="C12" s="56" t="s">
        <v>91</v>
      </c>
      <c r="D12" s="57" t="s">
        <v>95</v>
      </c>
      <c r="E12" s="58" t="s">
        <v>93</v>
      </c>
      <c r="F12" s="59" t="s">
        <v>78</v>
      </c>
      <c r="G12" s="60">
        <v>1920</v>
      </c>
    </row>
    <row r="13" spans="1:7" ht="127" customHeight="1" thickBot="1">
      <c r="A13" s="54" t="s">
        <v>26</v>
      </c>
      <c r="B13" s="55" t="s">
        <v>94</v>
      </c>
      <c r="C13" s="56" t="s">
        <v>91</v>
      </c>
      <c r="D13" s="57" t="s">
        <v>95</v>
      </c>
      <c r="E13" s="58" t="s">
        <v>93</v>
      </c>
      <c r="F13" s="59" t="s">
        <v>78</v>
      </c>
      <c r="G13" s="60">
        <v>1920</v>
      </c>
    </row>
    <row r="14" spans="1:7" ht="127" customHeight="1" thickBot="1">
      <c r="A14" s="54" t="s">
        <v>26</v>
      </c>
      <c r="B14" s="55" t="s">
        <v>94</v>
      </c>
      <c r="C14" s="56" t="s">
        <v>91</v>
      </c>
      <c r="D14" s="57" t="s">
        <v>95</v>
      </c>
      <c r="E14" s="58" t="s">
        <v>93</v>
      </c>
      <c r="F14" s="59" t="s">
        <v>78</v>
      </c>
      <c r="G14" s="60">
        <v>1920</v>
      </c>
    </row>
    <row r="15" spans="1:7" ht="127" customHeight="1" thickBot="1">
      <c r="A15" s="54" t="s">
        <v>26</v>
      </c>
      <c r="B15" s="55" t="s">
        <v>94</v>
      </c>
      <c r="C15" s="56" t="s">
        <v>91</v>
      </c>
      <c r="D15" s="57" t="s">
        <v>95</v>
      </c>
      <c r="E15" s="58" t="s">
        <v>93</v>
      </c>
      <c r="F15" s="59" t="s">
        <v>78</v>
      </c>
      <c r="G15" s="60">
        <v>1920</v>
      </c>
    </row>
    <row r="16" spans="1:7" ht="127" customHeight="1" thickBot="1">
      <c r="A16" s="61" t="s">
        <v>44</v>
      </c>
      <c r="B16" s="62" t="s">
        <v>90</v>
      </c>
      <c r="C16" s="63" t="s">
        <v>91</v>
      </c>
      <c r="D16" s="64" t="s">
        <v>96</v>
      </c>
      <c r="E16" s="65" t="s">
        <v>93</v>
      </c>
      <c r="F16" s="66" t="s">
        <v>15</v>
      </c>
      <c r="G16" s="67">
        <v>960</v>
      </c>
    </row>
    <row r="17" spans="1:7" ht="117" customHeight="1" thickBot="1">
      <c r="A17" s="61" t="s">
        <v>44</v>
      </c>
      <c r="B17" s="62" t="s">
        <v>90</v>
      </c>
      <c r="C17" s="63" t="s">
        <v>91</v>
      </c>
      <c r="D17" s="64" t="s">
        <v>96</v>
      </c>
      <c r="E17" s="65" t="s">
        <v>93</v>
      </c>
      <c r="F17" s="66" t="s">
        <v>15</v>
      </c>
      <c r="G17" s="67">
        <v>960</v>
      </c>
    </row>
    <row r="18" spans="1:7">
      <c r="E18" s="35"/>
    </row>
    <row r="19" spans="1:7">
      <c r="E19" s="35"/>
    </row>
    <row r="20" spans="1:7">
      <c r="E20" s="35"/>
    </row>
    <row r="21" spans="1:7">
      <c r="E21" s="35"/>
    </row>
  </sheetData>
  <phoneticPr fontId="11" type="noConversion"/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B4B58D-C7BC-468E-B066-E7F9B2DAC476}">
  <sheetPr>
    <tabColor theme="7" tint="-0.499984740745262"/>
  </sheetPr>
  <dimension ref="A1:F8"/>
  <sheetViews>
    <sheetView topLeftCell="B1" zoomScale="70" zoomScaleNormal="70" workbookViewId="0">
      <selection activeCell="E19" sqref="E19"/>
    </sheetView>
  </sheetViews>
  <sheetFormatPr defaultRowHeight="14.5"/>
  <cols>
    <col min="1" max="1" width="69.453125" bestFit="1" customWidth="1"/>
    <col min="2" max="2" width="52.1796875" bestFit="1" customWidth="1"/>
    <col min="3" max="3" width="62.453125" bestFit="1" customWidth="1"/>
    <col min="4" max="4" width="126.453125" bestFit="1" customWidth="1"/>
    <col min="5" max="5" width="45.1796875" bestFit="1" customWidth="1"/>
    <col min="6" max="6" width="20.26953125" bestFit="1" customWidth="1"/>
  </cols>
  <sheetData>
    <row r="1" spans="1:6" ht="29">
      <c r="A1" s="15" t="s">
        <v>20</v>
      </c>
      <c r="B1" s="16" t="s">
        <v>21</v>
      </c>
      <c r="C1" s="16" t="s">
        <v>22</v>
      </c>
      <c r="D1" s="16" t="s">
        <v>23</v>
      </c>
      <c r="E1" s="16" t="s">
        <v>24</v>
      </c>
      <c r="F1" s="17" t="s">
        <v>25</v>
      </c>
    </row>
    <row r="2" spans="1:6" ht="72.5">
      <c r="A2" s="18" t="s">
        <v>26</v>
      </c>
      <c r="B2" s="11" t="s">
        <v>97</v>
      </c>
      <c r="C2" s="7" t="s">
        <v>76</v>
      </c>
      <c r="D2" s="25" t="s">
        <v>98</v>
      </c>
      <c r="E2" s="11" t="s">
        <v>57</v>
      </c>
      <c r="F2" s="19">
        <v>1920</v>
      </c>
    </row>
    <row r="3" spans="1:6" ht="72.5">
      <c r="A3" s="18" t="s">
        <v>26</v>
      </c>
      <c r="B3" s="11" t="s">
        <v>99</v>
      </c>
      <c r="C3" s="7" t="s">
        <v>76</v>
      </c>
      <c r="D3" s="25" t="s">
        <v>98</v>
      </c>
      <c r="E3" s="11" t="s">
        <v>100</v>
      </c>
      <c r="F3" s="19">
        <v>1920</v>
      </c>
    </row>
    <row r="4" spans="1:6" ht="72.5">
      <c r="A4" s="18" t="s">
        <v>26</v>
      </c>
      <c r="B4" s="11" t="s">
        <v>101</v>
      </c>
      <c r="C4" s="7" t="s">
        <v>76</v>
      </c>
      <c r="D4" s="25" t="s">
        <v>98</v>
      </c>
      <c r="E4" s="30" t="s">
        <v>78</v>
      </c>
      <c r="F4" s="19">
        <v>1920</v>
      </c>
    </row>
    <row r="5" spans="1:6" ht="72.5">
      <c r="A5" s="18" t="s">
        <v>26</v>
      </c>
      <c r="B5" s="11" t="s">
        <v>101</v>
      </c>
      <c r="C5" s="7" t="s">
        <v>76</v>
      </c>
      <c r="D5" s="25" t="s">
        <v>98</v>
      </c>
      <c r="E5" s="30" t="s">
        <v>78</v>
      </c>
      <c r="F5" s="19">
        <v>1920</v>
      </c>
    </row>
    <row r="6" spans="1:6" ht="72.5">
      <c r="A6" s="18" t="s">
        <v>26</v>
      </c>
      <c r="B6" s="11" t="s">
        <v>101</v>
      </c>
      <c r="C6" s="7" t="s">
        <v>76</v>
      </c>
      <c r="D6" s="25" t="s">
        <v>98</v>
      </c>
      <c r="E6" s="30" t="s">
        <v>78</v>
      </c>
      <c r="F6" s="19">
        <v>1920</v>
      </c>
    </row>
    <row r="7" spans="1:6" ht="72.5">
      <c r="A7" s="18" t="s">
        <v>44</v>
      </c>
      <c r="B7" s="14" t="s">
        <v>102</v>
      </c>
      <c r="C7" s="7" t="s">
        <v>45</v>
      </c>
      <c r="D7" s="25" t="s">
        <v>103</v>
      </c>
      <c r="E7" s="14" t="s">
        <v>15</v>
      </c>
      <c r="F7" s="19">
        <v>1920</v>
      </c>
    </row>
    <row r="8" spans="1:6" ht="73" thickBot="1">
      <c r="A8" s="20" t="s">
        <v>44</v>
      </c>
      <c r="B8" s="36" t="s">
        <v>102</v>
      </c>
      <c r="C8" s="38" t="s">
        <v>47</v>
      </c>
      <c r="D8" s="29" t="s">
        <v>46</v>
      </c>
      <c r="E8" s="21" t="s">
        <v>15</v>
      </c>
      <c r="F8" s="23">
        <v>1920</v>
      </c>
    </row>
  </sheetData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87E28-6791-4BC9-B74F-8019C263B912}">
  <sheetPr>
    <tabColor theme="9" tint="-0.499984740745262"/>
  </sheetPr>
  <dimension ref="B2:S33"/>
  <sheetViews>
    <sheetView showGridLines="0" tabSelected="1" zoomScale="70" zoomScaleNormal="70" workbookViewId="0">
      <selection activeCell="S15" sqref="S15"/>
    </sheetView>
  </sheetViews>
  <sheetFormatPr defaultRowHeight="14.5"/>
  <cols>
    <col min="1" max="1" width="3.26953125" customWidth="1"/>
    <col min="2" max="4" width="37.26953125" customWidth="1"/>
    <col min="5" max="5" width="41.453125" customWidth="1"/>
    <col min="6" max="6" width="49.26953125" customWidth="1"/>
    <col min="7" max="7" width="47.54296875" customWidth="1"/>
    <col min="8" max="8" width="62.1796875" customWidth="1"/>
    <col min="9" max="11" width="17.7265625" customWidth="1"/>
    <col min="12" max="12" width="82.1796875" customWidth="1"/>
    <col min="13" max="13" width="67.7265625" customWidth="1"/>
    <col min="14" max="14" width="16.54296875" style="9" customWidth="1"/>
    <col min="15" max="15" width="12.81640625" style="10" customWidth="1"/>
    <col min="16" max="16" width="19.54296875" style="109" bestFit="1" customWidth="1"/>
    <col min="17" max="17" width="22.1796875" bestFit="1" customWidth="1"/>
  </cols>
  <sheetData>
    <row r="2" spans="2:17" ht="30" customHeight="1">
      <c r="B2" s="216" t="s">
        <v>104</v>
      </c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</row>
    <row r="3" spans="2:17" ht="45" customHeight="1">
      <c r="B3" s="169" t="s">
        <v>21</v>
      </c>
      <c r="C3" s="169" t="s">
        <v>20</v>
      </c>
      <c r="D3" s="169" t="s">
        <v>105</v>
      </c>
      <c r="E3" s="169" t="s">
        <v>106</v>
      </c>
      <c r="F3" s="169" t="s">
        <v>107</v>
      </c>
      <c r="G3" s="169" t="s">
        <v>108</v>
      </c>
      <c r="H3" s="169" t="s">
        <v>109</v>
      </c>
      <c r="I3" s="169" t="s">
        <v>110</v>
      </c>
      <c r="J3" s="169" t="s">
        <v>111</v>
      </c>
      <c r="K3" s="170" t="s">
        <v>112</v>
      </c>
      <c r="L3" s="169" t="s">
        <v>113</v>
      </c>
      <c r="M3" s="170" t="s">
        <v>114</v>
      </c>
      <c r="N3" s="170" t="s">
        <v>115</v>
      </c>
      <c r="O3" s="170" t="s">
        <v>116</v>
      </c>
      <c r="P3" s="171" t="s">
        <v>117</v>
      </c>
      <c r="Q3" s="170" t="s">
        <v>118</v>
      </c>
    </row>
    <row r="4" spans="2:17" ht="300.75" hidden="1" customHeight="1">
      <c r="B4" s="153"/>
      <c r="C4" s="152"/>
      <c r="D4" s="152"/>
      <c r="E4" s="152"/>
      <c r="F4" s="152"/>
      <c r="G4" s="152"/>
      <c r="H4" s="153"/>
      <c r="I4" s="152"/>
      <c r="J4" s="152"/>
      <c r="K4" s="152"/>
      <c r="L4" s="153"/>
      <c r="M4" s="153"/>
      <c r="N4" s="154"/>
      <c r="O4" s="152"/>
      <c r="P4" s="155"/>
      <c r="Q4" s="157"/>
    </row>
    <row r="5" spans="2:17" ht="54.65" customHeight="1">
      <c r="B5" s="223" t="s">
        <v>122</v>
      </c>
      <c r="C5" s="222" t="s">
        <v>123</v>
      </c>
      <c r="D5" s="217" t="s">
        <v>124</v>
      </c>
      <c r="E5" s="217" t="s">
        <v>125</v>
      </c>
      <c r="F5" s="217" t="s">
        <v>125</v>
      </c>
      <c r="G5" s="217" t="s">
        <v>126</v>
      </c>
      <c r="H5" s="217" t="s">
        <v>127</v>
      </c>
      <c r="I5" s="218" t="s">
        <v>119</v>
      </c>
      <c r="J5" s="218" t="s">
        <v>120</v>
      </c>
      <c r="K5" s="152" t="s">
        <v>128</v>
      </c>
      <c r="L5" s="156" t="s">
        <v>129</v>
      </c>
      <c r="M5" s="153" t="s">
        <v>130</v>
      </c>
      <c r="N5" s="154">
        <v>1</v>
      </c>
      <c r="O5" s="152">
        <v>24</v>
      </c>
      <c r="P5" s="155">
        <f>_xlfn.XLOOKUP(K5,TPU!A:A,TPU!D:D,,0)</f>
        <v>40624.083059999997</v>
      </c>
      <c r="Q5" s="157">
        <f t="shared" ref="Q5:Q15" si="0">N5*O5*P5</f>
        <v>974977.99343999987</v>
      </c>
    </row>
    <row r="6" spans="2:17" ht="54.75" customHeight="1">
      <c r="B6" s="223"/>
      <c r="C6" s="222"/>
      <c r="D6" s="217"/>
      <c r="E6" s="217"/>
      <c r="F6" s="217"/>
      <c r="G6" s="217"/>
      <c r="H6" s="217"/>
      <c r="I6" s="218"/>
      <c r="J6" s="218"/>
      <c r="K6" s="152" t="s">
        <v>131</v>
      </c>
      <c r="L6" s="156" t="s">
        <v>132</v>
      </c>
      <c r="M6" s="153" t="s">
        <v>133</v>
      </c>
      <c r="N6" s="154">
        <v>1</v>
      </c>
      <c r="O6" s="152">
        <v>24</v>
      </c>
      <c r="P6" s="155">
        <f>_xlfn.XLOOKUP(K6,TPU!A:A,TPU!D:D,,0)</f>
        <v>32363.952659999999</v>
      </c>
      <c r="Q6" s="157">
        <f t="shared" si="0"/>
        <v>776734.86384000001</v>
      </c>
    </row>
    <row r="7" spans="2:17" ht="54.75" customHeight="1">
      <c r="B7" s="223"/>
      <c r="C7" s="222"/>
      <c r="D7" s="217"/>
      <c r="E7" s="217"/>
      <c r="F7" s="217"/>
      <c r="G7" s="217"/>
      <c r="H7" s="217"/>
      <c r="I7" s="218"/>
      <c r="J7" s="218"/>
      <c r="K7" s="152" t="s">
        <v>134</v>
      </c>
      <c r="L7" s="156" t="s">
        <v>135</v>
      </c>
      <c r="M7" s="153" t="s">
        <v>136</v>
      </c>
      <c r="N7" s="154">
        <v>1</v>
      </c>
      <c r="O7" s="152">
        <v>24</v>
      </c>
      <c r="P7" s="155">
        <f>_xlfn.XLOOKUP(K7,TPU!A:A,TPU!D:D,,0)</f>
        <v>28428.388920000001</v>
      </c>
      <c r="Q7" s="157">
        <f t="shared" si="0"/>
        <v>682281.33408000006</v>
      </c>
    </row>
    <row r="8" spans="2:17" ht="54.75" customHeight="1">
      <c r="B8" s="223"/>
      <c r="C8" s="222"/>
      <c r="D8" s="217"/>
      <c r="E8" s="217"/>
      <c r="F8" s="217"/>
      <c r="G8" s="217"/>
      <c r="H8" s="217"/>
      <c r="I8" s="218"/>
      <c r="J8" s="218"/>
      <c r="K8" s="152" t="s">
        <v>137</v>
      </c>
      <c r="L8" s="156" t="s">
        <v>138</v>
      </c>
      <c r="M8" s="153" t="s">
        <v>139</v>
      </c>
      <c r="N8" s="154">
        <v>1</v>
      </c>
      <c r="O8" s="152">
        <v>24</v>
      </c>
      <c r="P8" s="155">
        <f>_xlfn.XLOOKUP(K8,TPU!A:A,TPU!D:D,,0)</f>
        <v>29276.858339999999</v>
      </c>
      <c r="Q8" s="157">
        <f t="shared" si="0"/>
        <v>702644.60015999991</v>
      </c>
    </row>
    <row r="9" spans="2:17" ht="54.75" customHeight="1">
      <c r="B9" s="223"/>
      <c r="C9" s="222"/>
      <c r="D9" s="217"/>
      <c r="E9" s="217"/>
      <c r="F9" s="217"/>
      <c r="G9" s="217"/>
      <c r="H9" s="217"/>
      <c r="I9" s="218"/>
      <c r="J9" s="218"/>
      <c r="K9" s="152" t="s">
        <v>140</v>
      </c>
      <c r="L9" s="156" t="s">
        <v>141</v>
      </c>
      <c r="M9" s="153" t="s">
        <v>142</v>
      </c>
      <c r="N9" s="154">
        <v>1</v>
      </c>
      <c r="O9" s="152">
        <v>24</v>
      </c>
      <c r="P9" s="155">
        <f>_xlfn.XLOOKUP(K9,TPU!A:A,TPU!D:D,,0)</f>
        <v>31249.20234</v>
      </c>
      <c r="Q9" s="157">
        <f t="shared" ref="Q9" si="1">N9*O9*P9</f>
        <v>749980.85615999997</v>
      </c>
    </row>
    <row r="10" spans="2:17" ht="88.5" customHeight="1">
      <c r="B10" s="223"/>
      <c r="C10" s="222"/>
      <c r="D10" s="217"/>
      <c r="E10" s="217"/>
      <c r="F10" s="217"/>
      <c r="G10" s="217"/>
      <c r="H10" s="217"/>
      <c r="I10" s="218"/>
      <c r="J10" s="218"/>
      <c r="K10" s="152" t="s">
        <v>143</v>
      </c>
      <c r="L10" s="156" t="s">
        <v>144</v>
      </c>
      <c r="M10" s="153" t="s">
        <v>144</v>
      </c>
      <c r="N10" s="154">
        <v>1</v>
      </c>
      <c r="O10" s="152">
        <v>24</v>
      </c>
      <c r="P10" s="155">
        <f>_xlfn.XLOOKUP(K10,TPU!A:A,TPU!D:D,,0)</f>
        <v>25699.020540000001</v>
      </c>
      <c r="Q10" s="157">
        <f t="shared" si="0"/>
        <v>616776.49296000006</v>
      </c>
    </row>
    <row r="11" spans="2:17" ht="54.75" customHeight="1">
      <c r="B11" s="225" t="s">
        <v>145</v>
      </c>
      <c r="C11" s="222" t="s">
        <v>146</v>
      </c>
      <c r="D11" s="223" t="s">
        <v>147</v>
      </c>
      <c r="E11" s="223" t="s">
        <v>148</v>
      </c>
      <c r="F11" s="223" t="s">
        <v>148</v>
      </c>
      <c r="G11" s="223" t="s">
        <v>149</v>
      </c>
      <c r="H11" s="217" t="s">
        <v>150</v>
      </c>
      <c r="I11" s="218" t="s">
        <v>119</v>
      </c>
      <c r="J11" s="218" t="s">
        <v>120</v>
      </c>
      <c r="K11" s="158" t="s">
        <v>128</v>
      </c>
      <c r="L11" s="151" t="s">
        <v>151</v>
      </c>
      <c r="M11" s="153" t="s">
        <v>151</v>
      </c>
      <c r="N11" s="154">
        <v>2</v>
      </c>
      <c r="O11" s="152">
        <v>24</v>
      </c>
      <c r="P11" s="155">
        <f>_xlfn.XLOOKUP(K11,TPU!A:A,TPU!D:D,,0)</f>
        <v>40624.083059999997</v>
      </c>
      <c r="Q11" s="157">
        <f t="shared" si="0"/>
        <v>1949955.9868799997</v>
      </c>
    </row>
    <row r="12" spans="2:17" ht="54.75" customHeight="1">
      <c r="B12" s="226"/>
      <c r="C12" s="222"/>
      <c r="D12" s="223"/>
      <c r="E12" s="223"/>
      <c r="F12" s="223"/>
      <c r="G12" s="223"/>
      <c r="H12" s="217"/>
      <c r="I12" s="218"/>
      <c r="J12" s="218"/>
      <c r="K12" s="158" t="s">
        <v>131</v>
      </c>
      <c r="L12" s="151" t="s">
        <v>132</v>
      </c>
      <c r="M12" s="153" t="s">
        <v>132</v>
      </c>
      <c r="N12" s="154">
        <v>2</v>
      </c>
      <c r="O12" s="152">
        <v>24</v>
      </c>
      <c r="P12" s="155">
        <f>_xlfn.XLOOKUP(K12,TPU!A:A,TPU!D:D,,0)</f>
        <v>32363.952659999999</v>
      </c>
      <c r="Q12" s="157">
        <f t="shared" ref="Q12:Q13" si="2">N12*O12*P12</f>
        <v>1553469.72768</v>
      </c>
    </row>
    <row r="13" spans="2:17" ht="54.75" customHeight="1">
      <c r="B13" s="226"/>
      <c r="C13" s="222"/>
      <c r="D13" s="223"/>
      <c r="E13" s="223"/>
      <c r="F13" s="223"/>
      <c r="G13" s="223"/>
      <c r="H13" s="217"/>
      <c r="I13" s="218"/>
      <c r="J13" s="218"/>
      <c r="K13" s="158" t="s">
        <v>137</v>
      </c>
      <c r="L13" s="151" t="s">
        <v>138</v>
      </c>
      <c r="M13" s="153" t="s">
        <v>152</v>
      </c>
      <c r="N13" s="154">
        <v>2</v>
      </c>
      <c r="O13" s="152">
        <v>24</v>
      </c>
      <c r="P13" s="155">
        <f>_xlfn.XLOOKUP(K13,TPU!A:A,TPU!D:D,,0)</f>
        <v>29276.858339999999</v>
      </c>
      <c r="Q13" s="157">
        <f t="shared" si="2"/>
        <v>1405289.2003199998</v>
      </c>
    </row>
    <row r="14" spans="2:17" ht="54.75" customHeight="1">
      <c r="B14" s="226"/>
      <c r="C14" s="222"/>
      <c r="D14" s="223"/>
      <c r="E14" s="223"/>
      <c r="F14" s="223"/>
      <c r="G14" s="223"/>
      <c r="H14" s="217"/>
      <c r="I14" s="218"/>
      <c r="J14" s="218"/>
      <c r="K14" s="158" t="s">
        <v>153</v>
      </c>
      <c r="L14" s="151" t="s">
        <v>154</v>
      </c>
      <c r="M14" s="153" t="s">
        <v>155</v>
      </c>
      <c r="N14" s="154">
        <v>2</v>
      </c>
      <c r="O14" s="152">
        <v>24</v>
      </c>
      <c r="P14" s="155">
        <f>_xlfn.XLOOKUP(K14,TPU!A:A,TPU!D:D,,0)</f>
        <v>30632.772540000002</v>
      </c>
      <c r="Q14" s="157">
        <f t="shared" si="0"/>
        <v>1470373.08192</v>
      </c>
    </row>
    <row r="15" spans="2:17" ht="54.75" customHeight="1">
      <c r="B15" s="227"/>
      <c r="C15" s="222"/>
      <c r="D15" s="223"/>
      <c r="E15" s="223"/>
      <c r="F15" s="223"/>
      <c r="G15" s="223"/>
      <c r="H15" s="217"/>
      <c r="I15" s="218"/>
      <c r="J15" s="218"/>
      <c r="K15" s="158" t="s">
        <v>143</v>
      </c>
      <c r="L15" s="151" t="s">
        <v>156</v>
      </c>
      <c r="M15" s="153" t="s">
        <v>156</v>
      </c>
      <c r="N15" s="154">
        <v>2</v>
      </c>
      <c r="O15" s="152">
        <v>24</v>
      </c>
      <c r="P15" s="155">
        <f>_xlfn.XLOOKUP(K15,TPU!A:A,TPU!D:D,,0)</f>
        <v>25699.020540000001</v>
      </c>
      <c r="Q15" s="157">
        <f t="shared" si="0"/>
        <v>1233552.9859200001</v>
      </c>
    </row>
    <row r="16" spans="2:17" ht="25" customHeight="1">
      <c r="B16" s="172"/>
      <c r="C16" s="141"/>
      <c r="D16" s="173"/>
      <c r="E16" s="174"/>
      <c r="F16" s="174"/>
      <c r="G16" s="174"/>
      <c r="H16" s="174"/>
      <c r="I16" s="175"/>
      <c r="J16" s="175"/>
      <c r="K16" s="176"/>
      <c r="L16" s="224" t="s">
        <v>582</v>
      </c>
      <c r="M16" s="224"/>
      <c r="N16" s="224"/>
      <c r="O16" s="224"/>
      <c r="P16" s="142"/>
      <c r="Q16" s="143">
        <f>SUM(Q4:Q15)</f>
        <v>12116037.123360001</v>
      </c>
    </row>
    <row r="17" spans="2:19" ht="10" customHeight="1"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2:19" ht="30" customHeight="1">
      <c r="B18" s="219" t="s">
        <v>157</v>
      </c>
      <c r="C18" s="219"/>
      <c r="D18" s="219"/>
      <c r="E18" s="219"/>
      <c r="F18" s="219"/>
      <c r="G18" s="219"/>
      <c r="H18" s="219"/>
      <c r="I18" s="219"/>
      <c r="J18" s="219"/>
      <c r="K18" s="219"/>
      <c r="L18" s="219"/>
      <c r="M18" s="219"/>
      <c r="N18" s="219"/>
      <c r="O18" s="220"/>
      <c r="P18" s="221"/>
      <c r="Q18" s="221"/>
      <c r="R18" s="46"/>
      <c r="S18" s="46"/>
    </row>
    <row r="19" spans="2:19" s="118" customFormat="1" ht="31">
      <c r="B19" s="137" t="s">
        <v>21</v>
      </c>
      <c r="C19" s="137" t="s">
        <v>20</v>
      </c>
      <c r="D19" s="177" t="s">
        <v>22</v>
      </c>
      <c r="E19" s="212"/>
      <c r="F19" s="212"/>
      <c r="G19" s="212"/>
      <c r="H19" s="177" t="s">
        <v>23</v>
      </c>
      <c r="I19" s="137" t="s">
        <v>110</v>
      </c>
      <c r="J19" s="137" t="s">
        <v>111</v>
      </c>
      <c r="K19" s="137"/>
      <c r="L19" s="178" t="s">
        <v>24</v>
      </c>
      <c r="M19" s="178"/>
      <c r="N19" s="179" t="s">
        <v>115</v>
      </c>
      <c r="O19" s="179"/>
      <c r="P19" s="138" t="s">
        <v>158</v>
      </c>
      <c r="Q19" s="139" t="s">
        <v>118</v>
      </c>
      <c r="R19" s="117"/>
      <c r="S19" s="117"/>
    </row>
    <row r="20" spans="2:19" ht="117.75" customHeight="1">
      <c r="B20" s="151" t="s">
        <v>123</v>
      </c>
      <c r="C20" s="153" t="s">
        <v>159</v>
      </c>
      <c r="D20" s="160" t="s">
        <v>160</v>
      </c>
      <c r="E20" s="213"/>
      <c r="F20" s="213"/>
      <c r="G20" s="213"/>
      <c r="H20" s="161" t="s">
        <v>161</v>
      </c>
      <c r="I20" s="162" t="s">
        <v>119</v>
      </c>
      <c r="J20" s="159" t="s">
        <v>162</v>
      </c>
      <c r="K20" s="160"/>
      <c r="L20" s="163" t="s">
        <v>163</v>
      </c>
      <c r="M20" s="159" t="s">
        <v>586</v>
      </c>
      <c r="N20" s="164">
        <v>120</v>
      </c>
      <c r="O20" s="159"/>
      <c r="P20" s="140">
        <f>TPU!D129</f>
        <v>381</v>
      </c>
      <c r="Q20" s="157">
        <f>N20*P20</f>
        <v>45720</v>
      </c>
    </row>
    <row r="21" spans="2:19" ht="117.75" customHeight="1">
      <c r="B21" s="151" t="s">
        <v>146</v>
      </c>
      <c r="C21" s="153" t="s">
        <v>159</v>
      </c>
      <c r="D21" s="165" t="s">
        <v>160</v>
      </c>
      <c r="E21" s="213"/>
      <c r="F21" s="213"/>
      <c r="G21" s="213"/>
      <c r="H21" s="161" t="s">
        <v>161</v>
      </c>
      <c r="I21" s="162" t="s">
        <v>119</v>
      </c>
      <c r="J21" s="159" t="s">
        <v>162</v>
      </c>
      <c r="K21" s="160"/>
      <c r="L21" s="163" t="s">
        <v>163</v>
      </c>
      <c r="M21" s="159" t="s">
        <v>587</v>
      </c>
      <c r="N21" s="164">
        <v>240</v>
      </c>
      <c r="O21" s="159"/>
      <c r="P21" s="140">
        <f>P20</f>
        <v>381</v>
      </c>
      <c r="Q21" s="157">
        <f>N21*P21</f>
        <v>91440</v>
      </c>
    </row>
    <row r="22" spans="2:19" s="118" customFormat="1" ht="31">
      <c r="B22" s="137" t="s">
        <v>21</v>
      </c>
      <c r="C22" s="137" t="s">
        <v>20</v>
      </c>
      <c r="D22" s="177" t="s">
        <v>22</v>
      </c>
      <c r="E22" s="212"/>
      <c r="F22" s="212"/>
      <c r="G22" s="212"/>
      <c r="H22" s="177" t="s">
        <v>23</v>
      </c>
      <c r="I22" s="137" t="s">
        <v>110</v>
      </c>
      <c r="J22" s="137" t="s">
        <v>111</v>
      </c>
      <c r="K22" s="137"/>
      <c r="L22" s="178" t="s">
        <v>24</v>
      </c>
      <c r="M22" s="178"/>
      <c r="N22" s="179" t="s">
        <v>115</v>
      </c>
      <c r="O22" s="179"/>
      <c r="P22" s="138" t="s">
        <v>164</v>
      </c>
      <c r="Q22" s="139" t="s">
        <v>118</v>
      </c>
      <c r="R22" s="117"/>
      <c r="S22" s="117"/>
    </row>
    <row r="23" spans="2:19" ht="105" customHeight="1">
      <c r="B23" s="151" t="s">
        <v>123</v>
      </c>
      <c r="C23" s="153" t="s">
        <v>165</v>
      </c>
      <c r="D23" s="160" t="s">
        <v>160</v>
      </c>
      <c r="E23" s="213"/>
      <c r="F23" s="213"/>
      <c r="G23" s="213"/>
      <c r="H23" s="161" t="s">
        <v>166</v>
      </c>
      <c r="I23" s="162" t="s">
        <v>119</v>
      </c>
      <c r="J23" s="159" t="s">
        <v>167</v>
      </c>
      <c r="K23" s="160"/>
      <c r="L23" s="163" t="s">
        <v>163</v>
      </c>
      <c r="M23" s="159" t="s">
        <v>588</v>
      </c>
      <c r="N23" s="164">
        <v>60</v>
      </c>
      <c r="O23" s="159"/>
      <c r="P23" s="140">
        <v>1662.91</v>
      </c>
      <c r="Q23" s="157">
        <f>N23*P23</f>
        <v>99774.6</v>
      </c>
      <c r="R23" s="166"/>
    </row>
    <row r="24" spans="2:19" ht="105" customHeight="1">
      <c r="B24" s="151" t="s">
        <v>146</v>
      </c>
      <c r="C24" s="153" t="s">
        <v>165</v>
      </c>
      <c r="D24" s="165" t="s">
        <v>160</v>
      </c>
      <c r="E24" s="213"/>
      <c r="F24" s="213"/>
      <c r="G24" s="213"/>
      <c r="H24" s="161" t="s">
        <v>166</v>
      </c>
      <c r="I24" s="162" t="s">
        <v>119</v>
      </c>
      <c r="J24" s="159" t="s">
        <v>167</v>
      </c>
      <c r="K24" s="160"/>
      <c r="L24" s="163" t="s">
        <v>163</v>
      </c>
      <c r="M24" s="159" t="s">
        <v>589</v>
      </c>
      <c r="N24" s="164">
        <v>180</v>
      </c>
      <c r="O24" s="159"/>
      <c r="P24" s="140">
        <v>1662.91</v>
      </c>
      <c r="Q24" s="157">
        <f>N24*P24</f>
        <v>299323.8</v>
      </c>
      <c r="R24" s="166"/>
    </row>
    <row r="25" spans="2:19" ht="25" customHeight="1">
      <c r="B25" s="172"/>
      <c r="C25" s="141"/>
      <c r="D25" s="173"/>
      <c r="E25" s="174"/>
      <c r="F25" s="174"/>
      <c r="G25" s="174"/>
      <c r="H25" s="174"/>
      <c r="I25" s="175"/>
      <c r="J25" s="175"/>
      <c r="K25" s="176"/>
      <c r="L25" s="228" t="s">
        <v>581</v>
      </c>
      <c r="M25" s="228"/>
      <c r="N25" s="228"/>
      <c r="O25" s="228"/>
      <c r="P25" s="142"/>
      <c r="Q25" s="143">
        <f>SUM(Q20:Q24)</f>
        <v>536258.4</v>
      </c>
    </row>
    <row r="27" spans="2:19" ht="30" customHeight="1">
      <c r="B27" s="233" t="s">
        <v>176</v>
      </c>
      <c r="C27" s="233"/>
      <c r="D27" s="233"/>
      <c r="E27" s="233"/>
      <c r="F27" s="233"/>
      <c r="G27" s="233"/>
      <c r="H27" s="233"/>
      <c r="I27" s="233"/>
      <c r="J27" s="233"/>
      <c r="K27" s="233"/>
      <c r="L27" s="233"/>
      <c r="M27" s="233"/>
      <c r="N27" s="233"/>
      <c r="O27" s="234"/>
      <c r="P27" s="235"/>
      <c r="Q27" s="235"/>
    </row>
    <row r="28" spans="2:19" s="118" customFormat="1" ht="30" customHeight="1">
      <c r="B28" s="144" t="s">
        <v>20</v>
      </c>
      <c r="C28" s="144" t="s">
        <v>21</v>
      </c>
      <c r="D28" s="229" t="s">
        <v>109</v>
      </c>
      <c r="E28" s="230"/>
      <c r="F28" s="230"/>
      <c r="G28" s="230"/>
      <c r="H28" s="230"/>
      <c r="I28" s="230"/>
      <c r="J28" s="231"/>
      <c r="K28" s="146" t="s">
        <v>177</v>
      </c>
      <c r="L28" s="185" t="s">
        <v>168</v>
      </c>
      <c r="M28" s="180"/>
      <c r="N28" s="181" t="s">
        <v>115</v>
      </c>
      <c r="O28" s="146" t="s">
        <v>116</v>
      </c>
      <c r="P28" s="145" t="s">
        <v>169</v>
      </c>
      <c r="Q28" s="146" t="s">
        <v>118</v>
      </c>
      <c r="R28" s="117"/>
      <c r="S28" s="117"/>
    </row>
    <row r="29" spans="2:19" ht="39.65" customHeight="1">
      <c r="B29" s="159" t="s">
        <v>178</v>
      </c>
      <c r="C29" s="167" t="s">
        <v>179</v>
      </c>
      <c r="D29" s="232" t="s">
        <v>180</v>
      </c>
      <c r="E29" s="232"/>
      <c r="F29" s="232"/>
      <c r="G29" s="232"/>
      <c r="H29" s="232"/>
      <c r="I29" s="232"/>
      <c r="J29" s="232"/>
      <c r="K29" s="168" t="s">
        <v>181</v>
      </c>
      <c r="L29" s="186" t="str">
        <f>_xlfn.XLOOKUP(K29,TPU!A:A,TPU!B:B,,0)</f>
        <v>LICENÇA AUTODESK COLECTION (3 ANOS / USUÁRIO)</v>
      </c>
      <c r="M29" s="187"/>
      <c r="N29" s="164">
        <v>1</v>
      </c>
      <c r="O29" s="164">
        <v>24</v>
      </c>
      <c r="P29" s="147">
        <f>_xlfn.XLOOKUP(K29,TPU!A:A,TPU!D:D,,0)</f>
        <v>923.69805555555547</v>
      </c>
      <c r="Q29" s="157">
        <f>P29*O29*N29</f>
        <v>22168.75333333333</v>
      </c>
    </row>
    <row r="30" spans="2:19" ht="45.65" customHeight="1">
      <c r="B30" s="159" t="s">
        <v>182</v>
      </c>
      <c r="C30" s="167" t="s">
        <v>179</v>
      </c>
      <c r="D30" s="232" t="s">
        <v>183</v>
      </c>
      <c r="E30" s="232"/>
      <c r="F30" s="232"/>
      <c r="G30" s="232"/>
      <c r="H30" s="232"/>
      <c r="I30" s="232"/>
      <c r="J30" s="232"/>
      <c r="K30" s="168" t="s">
        <v>181</v>
      </c>
      <c r="L30" s="188" t="str">
        <f>_xlfn.XLOOKUP(K30,TPU!A:A,TPU!B:B,,0)</f>
        <v>LICENÇA AUTODESK COLECTION (3 ANOS / USUÁRIO)</v>
      </c>
      <c r="M30" s="189"/>
      <c r="N30" s="164">
        <v>1</v>
      </c>
      <c r="O30" s="164">
        <v>24</v>
      </c>
      <c r="P30" s="147">
        <f>_xlfn.XLOOKUP(K30,TPU!A:A,TPU!D:D,,0)</f>
        <v>923.69805555555547</v>
      </c>
      <c r="Q30" s="157">
        <f t="shared" ref="Q30" si="3">P30*O30*N30</f>
        <v>22168.75333333333</v>
      </c>
    </row>
    <row r="31" spans="2:19" ht="25" customHeight="1">
      <c r="B31" s="172"/>
      <c r="C31" s="141"/>
      <c r="D31" s="173"/>
      <c r="E31" s="174"/>
      <c r="F31" s="174"/>
      <c r="G31" s="174"/>
      <c r="H31" s="174"/>
      <c r="I31" s="175"/>
      <c r="J31" s="175"/>
      <c r="K31" s="176"/>
      <c r="L31" s="228" t="s">
        <v>184</v>
      </c>
      <c r="M31" s="228"/>
      <c r="N31" s="228"/>
      <c r="O31" s="228" t="s">
        <v>175</v>
      </c>
      <c r="P31" s="142"/>
      <c r="Q31" s="143">
        <f>SUM(Q29:Q30)</f>
        <v>44337.506666666661</v>
      </c>
    </row>
    <row r="32" spans="2:19" ht="10" customHeight="1">
      <c r="B32" s="115"/>
      <c r="P32" s="116"/>
    </row>
    <row r="33" spans="2:17" ht="30" customHeight="1">
      <c r="B33" s="182"/>
      <c r="C33" s="183"/>
      <c r="D33" s="183"/>
      <c r="E33" s="183"/>
      <c r="F33" s="183"/>
      <c r="G33" s="183"/>
      <c r="H33" s="183"/>
      <c r="I33" s="183"/>
      <c r="J33" s="183"/>
      <c r="K33" s="183"/>
      <c r="L33" s="183"/>
      <c r="M33" s="183"/>
      <c r="N33" s="184"/>
      <c r="O33" s="148" t="s">
        <v>580</v>
      </c>
      <c r="P33" s="149"/>
      <c r="Q33" s="150">
        <f>Q16+Q25+Q31</f>
        <v>12696633.030026667</v>
      </c>
    </row>
  </sheetData>
  <mergeCells count="27">
    <mergeCell ref="L31:O31"/>
    <mergeCell ref="D28:J28"/>
    <mergeCell ref="D30:J30"/>
    <mergeCell ref="L25:O25"/>
    <mergeCell ref="D29:J29"/>
    <mergeCell ref="B27:Q27"/>
    <mergeCell ref="B18:Q18"/>
    <mergeCell ref="C5:C10"/>
    <mergeCell ref="B5:B10"/>
    <mergeCell ref="L16:O16"/>
    <mergeCell ref="B11:B15"/>
    <mergeCell ref="C11:C15"/>
    <mergeCell ref="J11:J15"/>
    <mergeCell ref="I11:I15"/>
    <mergeCell ref="H11:H15"/>
    <mergeCell ref="D11:D15"/>
    <mergeCell ref="E11:E15"/>
    <mergeCell ref="F11:F15"/>
    <mergeCell ref="G11:G15"/>
    <mergeCell ref="B2:Q2"/>
    <mergeCell ref="D5:D10"/>
    <mergeCell ref="J5:J10"/>
    <mergeCell ref="I5:I10"/>
    <mergeCell ref="H5:H10"/>
    <mergeCell ref="E5:E10"/>
    <mergeCell ref="F5:F10"/>
    <mergeCell ref="G5:G10"/>
  </mergeCells>
  <phoneticPr fontId="11" type="noConversion"/>
  <dataValidations count="1">
    <dataValidation type="list" allowBlank="1" showInputMessage="1" showErrorMessage="1" sqref="K4:K15" xr:uid="{90A777C4-37F7-4CD7-B137-F81115C60611}">
      <formula1>#REF!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88A034-E7F4-4E01-AA6F-ED1D7E38EF26}">
  <sheetPr>
    <tabColor theme="9" tint="-0.249977111117893"/>
    <outlinePr summaryBelow="0" summaryRight="0"/>
  </sheetPr>
  <dimension ref="A1:K195"/>
  <sheetViews>
    <sheetView showGridLines="0" workbookViewId="0">
      <pane ySplit="5" topLeftCell="A58" activePane="bottomLeft" state="frozen"/>
      <selection pane="bottomLeft" activeCell="E110" sqref="E110:E112"/>
    </sheetView>
  </sheetViews>
  <sheetFormatPr defaultColWidth="14.453125" defaultRowHeight="15.75" customHeight="1"/>
  <cols>
    <col min="1" max="1" width="16.453125" style="69" customWidth="1"/>
    <col min="2" max="2" width="93.1796875" style="69" customWidth="1"/>
    <col min="3" max="3" width="16" style="69" bestFit="1" customWidth="1"/>
    <col min="4" max="4" width="17.26953125" style="126" bestFit="1" customWidth="1"/>
    <col min="5" max="5" width="20.1796875" style="72" bestFit="1" customWidth="1"/>
    <col min="6" max="6" width="20.1796875" style="72" customWidth="1"/>
    <col min="7" max="7" width="26.54296875" style="69" bestFit="1" customWidth="1"/>
    <col min="8" max="8" width="2.7265625" style="69" customWidth="1"/>
    <col min="9" max="11" width="10.7265625" style="69" customWidth="1"/>
    <col min="12" max="16384" width="14.453125" style="69"/>
  </cols>
  <sheetData>
    <row r="1" spans="1:11" ht="5.15" customHeight="1">
      <c r="A1" s="68"/>
      <c r="B1" s="68"/>
      <c r="C1" s="68"/>
      <c r="D1" s="68"/>
      <c r="E1" s="69"/>
      <c r="F1" s="69"/>
      <c r="J1" s="68"/>
      <c r="K1" s="68"/>
    </row>
    <row r="2" spans="1:11" ht="15" customHeight="1">
      <c r="A2" s="70" t="s">
        <v>185</v>
      </c>
      <c r="B2" s="71"/>
      <c r="D2" s="125" t="s">
        <v>186</v>
      </c>
      <c r="I2" s="123">
        <v>44470</v>
      </c>
      <c r="J2" s="124"/>
      <c r="K2" s="69" t="s">
        <v>187</v>
      </c>
    </row>
    <row r="3" spans="1:11" ht="15" customHeight="1">
      <c r="A3" s="73" t="s">
        <v>188</v>
      </c>
      <c r="B3" s="74">
        <v>45200</v>
      </c>
      <c r="C3" s="70"/>
      <c r="D3" s="75">
        <f>BDI!E16/100</f>
        <v>0.44600000000000001</v>
      </c>
      <c r="I3" s="123">
        <f>B3</f>
        <v>45200</v>
      </c>
      <c r="J3" s="124"/>
    </row>
    <row r="4" spans="1:11" ht="5.15" customHeight="1"/>
    <row r="5" spans="1:11" ht="14">
      <c r="A5" s="76" t="s">
        <v>189</v>
      </c>
      <c r="B5" s="76" t="s">
        <v>190</v>
      </c>
      <c r="C5" s="76" t="s">
        <v>191</v>
      </c>
      <c r="D5" s="127" t="s">
        <v>192</v>
      </c>
      <c r="E5" s="77" t="s">
        <v>193</v>
      </c>
      <c r="F5" s="77"/>
      <c r="G5" s="78" t="s">
        <v>194</v>
      </c>
      <c r="J5" s="128">
        <v>1</v>
      </c>
      <c r="K5" s="69" t="s">
        <v>195</v>
      </c>
    </row>
    <row r="6" spans="1:11" ht="15.75" customHeight="1">
      <c r="A6" s="79"/>
      <c r="B6" s="80"/>
      <c r="C6" s="79"/>
      <c r="D6" s="129"/>
    </row>
    <row r="7" spans="1:11" ht="14">
      <c r="A7" s="81"/>
      <c r="B7" s="82"/>
      <c r="C7" s="83"/>
      <c r="D7" s="84"/>
      <c r="G7" s="84"/>
    </row>
    <row r="8" spans="1:11" ht="14">
      <c r="A8" s="70" t="s">
        <v>196</v>
      </c>
      <c r="B8" s="85"/>
      <c r="C8" s="81"/>
      <c r="D8" s="127" t="s">
        <v>192</v>
      </c>
      <c r="E8" s="77" t="s">
        <v>193</v>
      </c>
      <c r="F8" s="77"/>
      <c r="G8" s="86" t="s">
        <v>197</v>
      </c>
    </row>
    <row r="9" spans="1:11" ht="14">
      <c r="A9" s="87" t="s">
        <v>198</v>
      </c>
      <c r="B9" s="80" t="s">
        <v>199</v>
      </c>
      <c r="C9" s="87" t="s">
        <v>120</v>
      </c>
      <c r="D9" s="88">
        <f t="shared" ref="D9:D72" si="0">G9*$J$5*(1+$D$3)</f>
        <v>12714.779219999999</v>
      </c>
      <c r="E9" s="72" t="s">
        <v>579</v>
      </c>
      <c r="G9" s="130">
        <v>8793.07</v>
      </c>
    </row>
    <row r="10" spans="1:11" ht="14">
      <c r="A10" s="87" t="s">
        <v>200</v>
      </c>
      <c r="B10" s="80" t="s">
        <v>201</v>
      </c>
      <c r="C10" s="87" t="s">
        <v>120</v>
      </c>
      <c r="D10" s="88">
        <f t="shared" si="0"/>
        <v>16457.504399999998</v>
      </c>
      <c r="E10" s="72" t="s">
        <v>579</v>
      </c>
      <c r="G10" s="130">
        <v>11381.4</v>
      </c>
    </row>
    <row r="11" spans="1:11" s="114" customFormat="1" ht="14">
      <c r="A11" s="110" t="s">
        <v>134</v>
      </c>
      <c r="B11" s="111" t="s">
        <v>202</v>
      </c>
      <c r="C11" s="110" t="s">
        <v>120</v>
      </c>
      <c r="D11" s="112">
        <f t="shared" si="0"/>
        <v>28428.388920000001</v>
      </c>
      <c r="E11" s="72" t="s">
        <v>579</v>
      </c>
      <c r="F11" s="113"/>
      <c r="G11" s="131">
        <v>19660.02</v>
      </c>
    </row>
    <row r="12" spans="1:11" ht="14">
      <c r="A12" s="87" t="s">
        <v>203</v>
      </c>
      <c r="B12" s="80" t="s">
        <v>204</v>
      </c>
      <c r="C12" s="87" t="s">
        <v>120</v>
      </c>
      <c r="D12" s="88">
        <f t="shared" si="0"/>
        <v>12772.546920000001</v>
      </c>
      <c r="E12" s="72" t="s">
        <v>579</v>
      </c>
      <c r="G12" s="130">
        <v>8833.02</v>
      </c>
    </row>
    <row r="13" spans="1:11" ht="14">
      <c r="A13" s="87" t="s">
        <v>205</v>
      </c>
      <c r="B13" s="80" t="s">
        <v>206</v>
      </c>
      <c r="C13" s="87" t="s">
        <v>120</v>
      </c>
      <c r="D13" s="88">
        <f t="shared" si="0"/>
        <v>15093.73842</v>
      </c>
      <c r="E13" s="72" t="s">
        <v>579</v>
      </c>
      <c r="G13" s="130">
        <v>10438.27</v>
      </c>
    </row>
    <row r="14" spans="1:11" ht="14">
      <c r="A14" s="87" t="s">
        <v>143</v>
      </c>
      <c r="B14" s="80" t="s">
        <v>207</v>
      </c>
      <c r="C14" s="87" t="s">
        <v>120</v>
      </c>
      <c r="D14" s="88">
        <f t="shared" si="0"/>
        <v>25699.020540000001</v>
      </c>
      <c r="E14" s="72" t="s">
        <v>579</v>
      </c>
      <c r="G14" s="130">
        <v>17772.490000000002</v>
      </c>
    </row>
    <row r="15" spans="1:11" ht="14">
      <c r="A15" s="87" t="s">
        <v>208</v>
      </c>
      <c r="B15" s="80" t="s">
        <v>209</v>
      </c>
      <c r="C15" s="87" t="s">
        <v>120</v>
      </c>
      <c r="D15" s="88">
        <f t="shared" si="0"/>
        <v>30586.746359999997</v>
      </c>
      <c r="E15" s="72" t="s">
        <v>579</v>
      </c>
      <c r="G15" s="130">
        <v>21152.66</v>
      </c>
    </row>
    <row r="16" spans="1:11" ht="14">
      <c r="A16" s="87" t="s">
        <v>210</v>
      </c>
      <c r="B16" s="80" t="s">
        <v>211</v>
      </c>
      <c r="C16" s="87" t="s">
        <v>120</v>
      </c>
      <c r="D16" s="88">
        <f t="shared" si="0"/>
        <v>31984.117379999996</v>
      </c>
      <c r="E16" s="72" t="s">
        <v>579</v>
      </c>
      <c r="G16" s="130">
        <v>22119.03</v>
      </c>
    </row>
    <row r="17" spans="1:7" ht="14">
      <c r="A17" s="87" t="s">
        <v>212</v>
      </c>
      <c r="B17" s="80" t="s">
        <v>213</v>
      </c>
      <c r="C17" s="87" t="s">
        <v>120</v>
      </c>
      <c r="D17" s="88">
        <f t="shared" si="0"/>
        <v>38462.125079999998</v>
      </c>
      <c r="E17" s="72" t="s">
        <v>579</v>
      </c>
      <c r="G17" s="130">
        <v>26598.98</v>
      </c>
    </row>
    <row r="18" spans="1:7" ht="14">
      <c r="A18" s="87" t="s">
        <v>214</v>
      </c>
      <c r="B18" s="80" t="s">
        <v>215</v>
      </c>
      <c r="C18" s="87" t="s">
        <v>120</v>
      </c>
      <c r="D18" s="88">
        <f t="shared" si="0"/>
        <v>9738.5931</v>
      </c>
      <c r="E18" s="72" t="s">
        <v>579</v>
      </c>
      <c r="G18" s="130">
        <v>6734.85</v>
      </c>
    </row>
    <row r="19" spans="1:7" ht="14">
      <c r="A19" s="87" t="s">
        <v>216</v>
      </c>
      <c r="B19" s="80" t="s">
        <v>217</v>
      </c>
      <c r="C19" s="87" t="s">
        <v>120</v>
      </c>
      <c r="D19" s="88">
        <f t="shared" si="0"/>
        <v>12430.698060000001</v>
      </c>
      <c r="E19" s="72" t="s">
        <v>579</v>
      </c>
      <c r="G19" s="130">
        <v>8596.61</v>
      </c>
    </row>
    <row r="20" spans="1:7" ht="14">
      <c r="A20" s="87" t="s">
        <v>218</v>
      </c>
      <c r="B20" s="80" t="s">
        <v>219</v>
      </c>
      <c r="C20" s="87" t="s">
        <v>120</v>
      </c>
      <c r="D20" s="88">
        <f t="shared" si="0"/>
        <v>19728.038280000001</v>
      </c>
      <c r="E20" s="72" t="s">
        <v>579</v>
      </c>
      <c r="G20" s="130">
        <v>13643.18</v>
      </c>
    </row>
    <row r="21" spans="1:7" ht="14">
      <c r="A21" s="87" t="s">
        <v>220</v>
      </c>
      <c r="B21" s="80" t="s">
        <v>221</v>
      </c>
      <c r="C21" s="87" t="s">
        <v>120</v>
      </c>
      <c r="D21" s="88">
        <f t="shared" si="0"/>
        <v>5604.2043599999997</v>
      </c>
      <c r="E21" s="72" t="s">
        <v>579</v>
      </c>
      <c r="G21" s="130">
        <v>3875.66</v>
      </c>
    </row>
    <row r="22" spans="1:7" ht="14">
      <c r="A22" s="87" t="s">
        <v>222</v>
      </c>
      <c r="B22" s="80" t="s">
        <v>223</v>
      </c>
      <c r="C22" s="87" t="s">
        <v>120</v>
      </c>
      <c r="D22" s="88">
        <f t="shared" si="0"/>
        <v>6287.2079999999996</v>
      </c>
      <c r="E22" s="72" t="s">
        <v>579</v>
      </c>
      <c r="G22" s="130">
        <v>4348</v>
      </c>
    </row>
    <row r="23" spans="1:7" ht="14">
      <c r="A23" s="87" t="s">
        <v>224</v>
      </c>
      <c r="B23" s="80" t="s">
        <v>225</v>
      </c>
      <c r="C23" s="87" t="s">
        <v>120</v>
      </c>
      <c r="D23" s="88">
        <f t="shared" si="0"/>
        <v>5974.2646799999993</v>
      </c>
      <c r="E23" s="72" t="s">
        <v>579</v>
      </c>
      <c r="G23" s="130">
        <v>4131.58</v>
      </c>
    </row>
    <row r="24" spans="1:7" ht="14">
      <c r="A24" s="87" t="s">
        <v>226</v>
      </c>
      <c r="B24" s="80" t="s">
        <v>227</v>
      </c>
      <c r="C24" s="87" t="s">
        <v>120</v>
      </c>
      <c r="D24" s="88">
        <f t="shared" si="0"/>
        <v>5590.9156199999998</v>
      </c>
      <c r="E24" s="72" t="s">
        <v>579</v>
      </c>
      <c r="G24" s="130">
        <v>3866.47</v>
      </c>
    </row>
    <row r="25" spans="1:7" ht="14">
      <c r="A25" s="87" t="s">
        <v>228</v>
      </c>
      <c r="B25" s="80" t="s">
        <v>229</v>
      </c>
      <c r="C25" s="87" t="s">
        <v>120</v>
      </c>
      <c r="D25" s="88">
        <f t="shared" si="0"/>
        <v>9893.4596999999994</v>
      </c>
      <c r="E25" s="72" t="s">
        <v>579</v>
      </c>
      <c r="G25" s="130">
        <v>6841.95</v>
      </c>
    </row>
    <row r="26" spans="1:7" ht="14">
      <c r="A26" s="87" t="s">
        <v>230</v>
      </c>
      <c r="B26" s="80" t="s">
        <v>231</v>
      </c>
      <c r="C26" s="87" t="s">
        <v>120</v>
      </c>
      <c r="D26" s="88">
        <f t="shared" si="0"/>
        <v>12645.703799999999</v>
      </c>
      <c r="E26" s="72" t="s">
        <v>579</v>
      </c>
      <c r="G26" s="130">
        <v>8745.2999999999993</v>
      </c>
    </row>
    <row r="27" spans="1:7" ht="14">
      <c r="A27" s="87" t="s">
        <v>232</v>
      </c>
      <c r="B27" s="80" t="s">
        <v>233</v>
      </c>
      <c r="C27" s="87" t="s">
        <v>120</v>
      </c>
      <c r="D27" s="88">
        <f t="shared" si="0"/>
        <v>21227.09202</v>
      </c>
      <c r="E27" s="72" t="s">
        <v>579</v>
      </c>
      <c r="G27" s="130">
        <v>14679.87</v>
      </c>
    </row>
    <row r="28" spans="1:7" ht="14">
      <c r="A28" s="87" t="s">
        <v>234</v>
      </c>
      <c r="B28" s="80" t="s">
        <v>235</v>
      </c>
      <c r="C28" s="87" t="s">
        <v>120</v>
      </c>
      <c r="D28" s="88">
        <f t="shared" si="0"/>
        <v>10159.22004</v>
      </c>
      <c r="E28" s="72" t="s">
        <v>579</v>
      </c>
      <c r="G28" s="130">
        <v>7025.74</v>
      </c>
    </row>
    <row r="29" spans="1:7" ht="14">
      <c r="A29" s="87" t="s">
        <v>236</v>
      </c>
      <c r="B29" s="80" t="s">
        <v>237</v>
      </c>
      <c r="C29" s="87" t="s">
        <v>120</v>
      </c>
      <c r="D29" s="88">
        <f t="shared" si="0"/>
        <v>12094.488600000001</v>
      </c>
      <c r="E29" s="72" t="s">
        <v>579</v>
      </c>
      <c r="G29" s="130">
        <v>8364.1</v>
      </c>
    </row>
    <row r="30" spans="1:7" ht="14">
      <c r="A30" s="87" t="s">
        <v>238</v>
      </c>
      <c r="B30" s="80" t="s">
        <v>239</v>
      </c>
      <c r="C30" s="87" t="s">
        <v>120</v>
      </c>
      <c r="D30" s="88">
        <f t="shared" si="0"/>
        <v>15642.582179999999</v>
      </c>
      <c r="E30" s="72" t="s">
        <v>579</v>
      </c>
      <c r="G30" s="130">
        <v>10817.83</v>
      </c>
    </row>
    <row r="31" spans="1:7" ht="14">
      <c r="A31" s="87" t="s">
        <v>240</v>
      </c>
      <c r="B31" s="80" t="s">
        <v>241</v>
      </c>
      <c r="C31" s="87" t="s">
        <v>120</v>
      </c>
      <c r="D31" s="88">
        <f t="shared" si="0"/>
        <v>28633.489559999998</v>
      </c>
      <c r="E31" s="72" t="s">
        <v>579</v>
      </c>
      <c r="G31" s="130">
        <v>19801.86</v>
      </c>
    </row>
    <row r="32" spans="1:7" ht="14">
      <c r="A32" s="87" t="s">
        <v>242</v>
      </c>
      <c r="B32" s="80" t="s">
        <v>243</v>
      </c>
      <c r="C32" s="87" t="s">
        <v>120</v>
      </c>
      <c r="D32" s="88">
        <f t="shared" si="0"/>
        <v>45543.216</v>
      </c>
      <c r="E32" s="72" t="s">
        <v>579</v>
      </c>
      <c r="G32" s="130">
        <v>31496</v>
      </c>
    </row>
    <row r="33" spans="1:7" ht="14">
      <c r="A33" s="87" t="s">
        <v>244</v>
      </c>
      <c r="B33" s="80" t="s">
        <v>245</v>
      </c>
      <c r="C33" s="87" t="s">
        <v>120</v>
      </c>
      <c r="D33" s="88">
        <f t="shared" si="0"/>
        <v>13712.215560000001</v>
      </c>
      <c r="E33" s="72" t="s">
        <v>579</v>
      </c>
      <c r="G33" s="130">
        <v>9482.86</v>
      </c>
    </row>
    <row r="34" spans="1:7" ht="14">
      <c r="A34" s="87" t="s">
        <v>246</v>
      </c>
      <c r="B34" s="80" t="s">
        <v>247</v>
      </c>
      <c r="C34" s="87" t="s">
        <v>120</v>
      </c>
      <c r="D34" s="88">
        <f t="shared" si="0"/>
        <v>17799.912960000001</v>
      </c>
      <c r="E34" s="72" t="s">
        <v>579</v>
      </c>
      <c r="G34" s="130">
        <v>12309.76</v>
      </c>
    </row>
    <row r="35" spans="1:7" s="114" customFormat="1" ht="14">
      <c r="A35" s="110" t="s">
        <v>137</v>
      </c>
      <c r="B35" s="111" t="s">
        <v>248</v>
      </c>
      <c r="C35" s="110" t="s">
        <v>120</v>
      </c>
      <c r="D35" s="112">
        <f t="shared" si="0"/>
        <v>29276.858339999999</v>
      </c>
      <c r="E35" s="72" t="s">
        <v>579</v>
      </c>
      <c r="F35" s="113"/>
      <c r="G35" s="131">
        <v>20246.79</v>
      </c>
    </row>
    <row r="36" spans="1:7" ht="14">
      <c r="A36" s="87" t="s">
        <v>249</v>
      </c>
      <c r="B36" s="80" t="s">
        <v>250</v>
      </c>
      <c r="C36" s="87" t="s">
        <v>120</v>
      </c>
      <c r="D36" s="88">
        <f t="shared" si="0"/>
        <v>30533.403419999999</v>
      </c>
      <c r="E36" s="72" t="s">
        <v>579</v>
      </c>
      <c r="G36" s="130">
        <v>21115.77</v>
      </c>
    </row>
    <row r="37" spans="1:7" ht="14">
      <c r="A37" s="87" t="s">
        <v>251</v>
      </c>
      <c r="B37" s="80" t="s">
        <v>252</v>
      </c>
      <c r="C37" s="87" t="s">
        <v>120</v>
      </c>
      <c r="D37" s="88">
        <f t="shared" si="0"/>
        <v>32141.67354</v>
      </c>
      <c r="E37" s="72" t="s">
        <v>579</v>
      </c>
      <c r="G37" s="130">
        <v>22227.99</v>
      </c>
    </row>
    <row r="38" spans="1:7" ht="14">
      <c r="A38" s="87" t="s">
        <v>253</v>
      </c>
      <c r="B38" s="80" t="s">
        <v>254</v>
      </c>
      <c r="C38" s="87" t="s">
        <v>120</v>
      </c>
      <c r="D38" s="88">
        <f t="shared" si="0"/>
        <v>36915.772680000002</v>
      </c>
      <c r="E38" s="72" t="s">
        <v>579</v>
      </c>
      <c r="G38" s="130">
        <v>25529.58</v>
      </c>
    </row>
    <row r="39" spans="1:7" ht="14">
      <c r="A39" s="87" t="s">
        <v>153</v>
      </c>
      <c r="B39" s="80" t="s">
        <v>255</v>
      </c>
      <c r="C39" s="87" t="s">
        <v>120</v>
      </c>
      <c r="D39" s="88">
        <f t="shared" si="0"/>
        <v>30632.772540000002</v>
      </c>
      <c r="E39" s="72" t="s">
        <v>579</v>
      </c>
      <c r="G39" s="130">
        <v>21184.49</v>
      </c>
    </row>
    <row r="40" spans="1:7" ht="14">
      <c r="A40" s="87" t="s">
        <v>256</v>
      </c>
      <c r="B40" s="80" t="s">
        <v>257</v>
      </c>
      <c r="C40" s="87" t="s">
        <v>120</v>
      </c>
      <c r="D40" s="88">
        <f t="shared" si="0"/>
        <v>31396.419599999997</v>
      </c>
      <c r="E40" s="72" t="s">
        <v>579</v>
      </c>
      <c r="G40" s="130">
        <v>21712.6</v>
      </c>
    </row>
    <row r="41" spans="1:7" ht="14">
      <c r="A41" s="87" t="s">
        <v>258</v>
      </c>
      <c r="B41" s="80" t="s">
        <v>259</v>
      </c>
      <c r="C41" s="87" t="s">
        <v>120</v>
      </c>
      <c r="D41" s="88">
        <f t="shared" si="0"/>
        <v>38279.263919999998</v>
      </c>
      <c r="E41" s="72" t="s">
        <v>579</v>
      </c>
      <c r="G41" s="130">
        <v>26472.52</v>
      </c>
    </row>
    <row r="42" spans="1:7" s="114" customFormat="1" ht="14">
      <c r="A42" s="110" t="s">
        <v>260</v>
      </c>
      <c r="B42" s="111" t="s">
        <v>261</v>
      </c>
      <c r="C42" s="110" t="s">
        <v>120</v>
      </c>
      <c r="D42" s="112">
        <f t="shared" si="0"/>
        <v>55594.954860000005</v>
      </c>
      <c r="E42" s="72" t="s">
        <v>579</v>
      </c>
      <c r="F42" s="113"/>
      <c r="G42" s="131">
        <v>38447.410000000003</v>
      </c>
    </row>
    <row r="43" spans="1:7" s="114" customFormat="1" ht="14">
      <c r="A43" s="110" t="s">
        <v>121</v>
      </c>
      <c r="B43" s="111" t="s">
        <v>262</v>
      </c>
      <c r="C43" s="110" t="s">
        <v>120</v>
      </c>
      <c r="D43" s="112">
        <f t="shared" si="0"/>
        <v>46576.570979999997</v>
      </c>
      <c r="E43" s="72" t="s">
        <v>579</v>
      </c>
      <c r="F43" s="113"/>
      <c r="G43" s="131">
        <v>32210.63</v>
      </c>
    </row>
    <row r="44" spans="1:7" ht="14">
      <c r="A44" s="87" t="s">
        <v>263</v>
      </c>
      <c r="B44" s="80" t="s">
        <v>264</v>
      </c>
      <c r="C44" s="87" t="s">
        <v>120</v>
      </c>
      <c r="D44" s="88">
        <f t="shared" si="0"/>
        <v>30757.417739999997</v>
      </c>
      <c r="E44" s="72" t="s">
        <v>579</v>
      </c>
      <c r="G44" s="130">
        <v>21270.69</v>
      </c>
    </row>
    <row r="45" spans="1:7" ht="14">
      <c r="A45" s="87" t="s">
        <v>265</v>
      </c>
      <c r="B45" s="80" t="s">
        <v>266</v>
      </c>
      <c r="C45" s="87" t="s">
        <v>120</v>
      </c>
      <c r="D45" s="88">
        <f t="shared" si="0"/>
        <v>32811.157079999997</v>
      </c>
      <c r="E45" s="72" t="s">
        <v>579</v>
      </c>
      <c r="G45" s="130">
        <v>22690.98</v>
      </c>
    </row>
    <row r="46" spans="1:7" ht="14">
      <c r="A46" s="87" t="s">
        <v>267</v>
      </c>
      <c r="B46" s="80" t="s">
        <v>268</v>
      </c>
      <c r="C46" s="87" t="s">
        <v>120</v>
      </c>
      <c r="D46" s="88">
        <f t="shared" si="0"/>
        <v>42859.801500000001</v>
      </c>
      <c r="E46" s="72" t="s">
        <v>579</v>
      </c>
      <c r="G46" s="130">
        <v>29640.25</v>
      </c>
    </row>
    <row r="47" spans="1:7" ht="14">
      <c r="A47" s="87" t="s">
        <v>269</v>
      </c>
      <c r="B47" s="80" t="s">
        <v>270</v>
      </c>
      <c r="C47" s="87" t="s">
        <v>120</v>
      </c>
      <c r="D47" s="88">
        <f t="shared" si="0"/>
        <v>30611.704319999997</v>
      </c>
      <c r="E47" s="72" t="s">
        <v>579</v>
      </c>
      <c r="G47" s="130">
        <v>21169.919999999998</v>
      </c>
    </row>
    <row r="48" spans="1:7" ht="14">
      <c r="A48" s="87" t="s">
        <v>131</v>
      </c>
      <c r="B48" s="80" t="s">
        <v>271</v>
      </c>
      <c r="C48" s="87" t="s">
        <v>120</v>
      </c>
      <c r="D48" s="88">
        <f t="shared" si="0"/>
        <v>32363.952659999999</v>
      </c>
      <c r="E48" s="72" t="s">
        <v>579</v>
      </c>
      <c r="G48" s="130">
        <v>22381.71</v>
      </c>
    </row>
    <row r="49" spans="1:7" s="114" customFormat="1" ht="14">
      <c r="A49" s="110" t="s">
        <v>128</v>
      </c>
      <c r="B49" s="111" t="s">
        <v>272</v>
      </c>
      <c r="C49" s="110" t="s">
        <v>120</v>
      </c>
      <c r="D49" s="112">
        <f t="shared" si="0"/>
        <v>40624.083059999997</v>
      </c>
      <c r="E49" s="72" t="s">
        <v>579</v>
      </c>
      <c r="F49" s="113"/>
      <c r="G49" s="131">
        <v>28094.11</v>
      </c>
    </row>
    <row r="50" spans="1:7" ht="14">
      <c r="A50" s="87" t="s">
        <v>273</v>
      </c>
      <c r="B50" s="80" t="s">
        <v>274</v>
      </c>
      <c r="C50" s="87" t="s">
        <v>120</v>
      </c>
      <c r="D50" s="88">
        <f t="shared" si="0"/>
        <v>30757.417739999997</v>
      </c>
      <c r="E50" s="72" t="s">
        <v>579</v>
      </c>
      <c r="G50" s="130">
        <v>21270.69</v>
      </c>
    </row>
    <row r="51" spans="1:7" ht="14">
      <c r="A51" s="87" t="s">
        <v>275</v>
      </c>
      <c r="B51" s="80" t="s">
        <v>276</v>
      </c>
      <c r="C51" s="87" t="s">
        <v>120</v>
      </c>
      <c r="D51" s="88">
        <f t="shared" si="0"/>
        <v>32811.157079999997</v>
      </c>
      <c r="E51" s="72" t="s">
        <v>579</v>
      </c>
      <c r="G51" s="130">
        <v>22690.98</v>
      </c>
    </row>
    <row r="52" spans="1:7" ht="14">
      <c r="A52" s="87" t="s">
        <v>277</v>
      </c>
      <c r="B52" s="80" t="s">
        <v>278</v>
      </c>
      <c r="C52" s="87" t="s">
        <v>120</v>
      </c>
      <c r="D52" s="88">
        <f t="shared" si="0"/>
        <v>42859.801500000001</v>
      </c>
      <c r="E52" s="72" t="s">
        <v>579</v>
      </c>
      <c r="G52" s="130">
        <v>29640.25</v>
      </c>
    </row>
    <row r="53" spans="1:7" ht="14">
      <c r="A53" s="87" t="s">
        <v>279</v>
      </c>
      <c r="B53" s="80" t="s">
        <v>280</v>
      </c>
      <c r="C53" s="87" t="s">
        <v>120</v>
      </c>
      <c r="D53" s="88">
        <f t="shared" si="0"/>
        <v>27531.854459999995</v>
      </c>
      <c r="E53" s="72" t="s">
        <v>579</v>
      </c>
      <c r="G53" s="130">
        <v>19040.009999999998</v>
      </c>
    </row>
    <row r="54" spans="1:7" ht="14">
      <c r="A54" s="87" t="s">
        <v>281</v>
      </c>
      <c r="B54" s="80" t="s">
        <v>282</v>
      </c>
      <c r="C54" s="87" t="s">
        <v>120</v>
      </c>
      <c r="D54" s="88">
        <f t="shared" si="0"/>
        <v>32526.15048</v>
      </c>
      <c r="E54" s="72" t="s">
        <v>579</v>
      </c>
      <c r="G54" s="130">
        <v>22493.88</v>
      </c>
    </row>
    <row r="55" spans="1:7" s="114" customFormat="1" ht="14">
      <c r="A55" s="110" t="s">
        <v>283</v>
      </c>
      <c r="B55" s="111" t="s">
        <v>284</v>
      </c>
      <c r="C55" s="110" t="s">
        <v>120</v>
      </c>
      <c r="D55" s="112">
        <f t="shared" si="0"/>
        <v>37520.446499999998</v>
      </c>
      <c r="E55" s="72" t="s">
        <v>579</v>
      </c>
      <c r="F55" s="113"/>
      <c r="G55" s="131">
        <v>25947.75</v>
      </c>
    </row>
    <row r="56" spans="1:7" ht="14">
      <c r="A56" s="87" t="s">
        <v>285</v>
      </c>
      <c r="B56" s="80" t="s">
        <v>286</v>
      </c>
      <c r="C56" s="87" t="s">
        <v>120</v>
      </c>
      <c r="D56" s="88">
        <f t="shared" si="0"/>
        <v>8943.9293399999988</v>
      </c>
      <c r="E56" s="72" t="s">
        <v>579</v>
      </c>
      <c r="G56" s="130">
        <v>6185.29</v>
      </c>
    </row>
    <row r="57" spans="1:7" ht="14">
      <c r="A57" s="87" t="s">
        <v>287</v>
      </c>
      <c r="B57" s="80" t="s">
        <v>288</v>
      </c>
      <c r="C57" s="87" t="s">
        <v>120</v>
      </c>
      <c r="D57" s="88">
        <f t="shared" si="0"/>
        <v>11336.480939999999</v>
      </c>
      <c r="E57" s="72" t="s">
        <v>579</v>
      </c>
      <c r="G57" s="130">
        <v>7839.89</v>
      </c>
    </row>
    <row r="58" spans="1:7" ht="14">
      <c r="A58" s="87" t="s">
        <v>289</v>
      </c>
      <c r="B58" s="80" t="s">
        <v>290</v>
      </c>
      <c r="C58" s="87" t="s">
        <v>120</v>
      </c>
      <c r="D58" s="88">
        <f t="shared" si="0"/>
        <v>20489.84892</v>
      </c>
      <c r="E58" s="72" t="s">
        <v>579</v>
      </c>
      <c r="G58" s="130">
        <v>14170.02</v>
      </c>
    </row>
    <row r="59" spans="1:7" ht="14">
      <c r="A59" s="87" t="s">
        <v>291</v>
      </c>
      <c r="B59" s="80" t="s">
        <v>292</v>
      </c>
      <c r="C59" s="87" t="s">
        <v>120</v>
      </c>
      <c r="D59" s="88">
        <f t="shared" si="0"/>
        <v>7351.7242800000004</v>
      </c>
      <c r="E59" s="72" t="s">
        <v>579</v>
      </c>
      <c r="G59" s="130">
        <v>5084.18</v>
      </c>
    </row>
    <row r="60" spans="1:7" ht="14">
      <c r="A60" s="87" t="s">
        <v>293</v>
      </c>
      <c r="B60" s="80" t="s">
        <v>294</v>
      </c>
      <c r="C60" s="87" t="s">
        <v>120</v>
      </c>
      <c r="D60" s="88">
        <f t="shared" si="0"/>
        <v>30563.35008</v>
      </c>
      <c r="E60" s="72" t="s">
        <v>579</v>
      </c>
      <c r="G60" s="130">
        <v>21136.48</v>
      </c>
    </row>
    <row r="61" spans="1:7" ht="14">
      <c r="A61" s="87" t="s">
        <v>295</v>
      </c>
      <c r="B61" s="80" t="s">
        <v>296</v>
      </c>
      <c r="C61" s="87" t="s">
        <v>120</v>
      </c>
      <c r="D61" s="88">
        <f t="shared" si="0"/>
        <v>14670.277319999999</v>
      </c>
      <c r="E61" s="72" t="s">
        <v>579</v>
      </c>
      <c r="G61" s="130">
        <v>10145.42</v>
      </c>
    </row>
    <row r="62" spans="1:7" ht="14">
      <c r="A62" s="87" t="s">
        <v>297</v>
      </c>
      <c r="B62" s="80" t="s">
        <v>298</v>
      </c>
      <c r="C62" s="87" t="s">
        <v>120</v>
      </c>
      <c r="D62" s="88">
        <f t="shared" si="0"/>
        <v>19064.946059999998</v>
      </c>
      <c r="E62" s="72" t="s">
        <v>579</v>
      </c>
      <c r="G62" s="130">
        <v>13184.61</v>
      </c>
    </row>
    <row r="63" spans="1:7" ht="14">
      <c r="A63" s="87" t="s">
        <v>299</v>
      </c>
      <c r="B63" s="80" t="s">
        <v>300</v>
      </c>
      <c r="C63" s="87" t="s">
        <v>120</v>
      </c>
      <c r="D63" s="88">
        <f t="shared" si="0"/>
        <v>31318.17654</v>
      </c>
      <c r="E63" s="72" t="s">
        <v>579</v>
      </c>
      <c r="G63" s="130">
        <v>21658.49</v>
      </c>
    </row>
    <row r="64" spans="1:7" ht="14">
      <c r="A64" s="87" t="s">
        <v>301</v>
      </c>
      <c r="B64" s="80" t="s">
        <v>302</v>
      </c>
      <c r="C64" s="87" t="s">
        <v>120</v>
      </c>
      <c r="D64" s="88">
        <f t="shared" si="0"/>
        <v>7357.1901600000001</v>
      </c>
      <c r="E64" s="72" t="s">
        <v>579</v>
      </c>
      <c r="G64" s="130">
        <v>5087.96</v>
      </c>
    </row>
    <row r="65" spans="1:7" ht="14">
      <c r="A65" s="87" t="s">
        <v>303</v>
      </c>
      <c r="B65" s="80" t="s">
        <v>304</v>
      </c>
      <c r="C65" s="87" t="s">
        <v>120</v>
      </c>
      <c r="D65" s="88">
        <f t="shared" si="0"/>
        <v>6778.6744799999997</v>
      </c>
      <c r="E65" s="72" t="s">
        <v>579</v>
      </c>
      <c r="G65" s="130">
        <v>4687.88</v>
      </c>
    </row>
    <row r="66" spans="1:7" ht="14">
      <c r="A66" s="87" t="s">
        <v>305</v>
      </c>
      <c r="B66" s="80" t="s">
        <v>306</v>
      </c>
      <c r="C66" s="87" t="s">
        <v>120</v>
      </c>
      <c r="D66" s="88">
        <f t="shared" si="0"/>
        <v>13819.971479999998</v>
      </c>
      <c r="E66" s="72" t="s">
        <v>579</v>
      </c>
      <c r="G66" s="130">
        <v>9557.3799999999992</v>
      </c>
    </row>
    <row r="67" spans="1:7" ht="14">
      <c r="A67" s="87" t="s">
        <v>307</v>
      </c>
      <c r="B67" s="80" t="s">
        <v>308</v>
      </c>
      <c r="C67" s="87" t="s">
        <v>120</v>
      </c>
      <c r="D67" s="88">
        <f t="shared" si="0"/>
        <v>17930.790420000001</v>
      </c>
      <c r="E67" s="72" t="s">
        <v>579</v>
      </c>
      <c r="G67" s="130">
        <v>12400.27</v>
      </c>
    </row>
    <row r="68" spans="1:7" ht="14">
      <c r="A68" s="87" t="s">
        <v>140</v>
      </c>
      <c r="B68" s="80" t="s">
        <v>309</v>
      </c>
      <c r="C68" s="87" t="s">
        <v>120</v>
      </c>
      <c r="D68" s="88">
        <f t="shared" si="0"/>
        <v>31249.20234</v>
      </c>
      <c r="E68" s="72" t="s">
        <v>579</v>
      </c>
      <c r="G68" s="130">
        <v>21610.79</v>
      </c>
    </row>
    <row r="69" spans="1:7" ht="14">
      <c r="A69" s="87" t="s">
        <v>310</v>
      </c>
      <c r="B69" s="80" t="s">
        <v>311</v>
      </c>
      <c r="C69" s="87" t="s">
        <v>120</v>
      </c>
      <c r="D69" s="88">
        <f t="shared" si="0"/>
        <v>7878.1405799999993</v>
      </c>
      <c r="E69" s="72" t="s">
        <v>579</v>
      </c>
      <c r="G69" s="130">
        <v>5448.23</v>
      </c>
    </row>
    <row r="70" spans="1:7" ht="14">
      <c r="A70" s="87" t="s">
        <v>312</v>
      </c>
      <c r="B70" s="80" t="s">
        <v>313</v>
      </c>
      <c r="C70" s="87" t="s">
        <v>120</v>
      </c>
      <c r="D70" s="88">
        <f t="shared" si="0"/>
        <v>9900.7330799999982</v>
      </c>
      <c r="E70" s="72" t="s">
        <v>579</v>
      </c>
      <c r="G70" s="130">
        <v>6846.98</v>
      </c>
    </row>
    <row r="71" spans="1:7" ht="14">
      <c r="A71" s="87" t="s">
        <v>314</v>
      </c>
      <c r="B71" s="80" t="s">
        <v>315</v>
      </c>
      <c r="C71" s="87" t="s">
        <v>120</v>
      </c>
      <c r="D71" s="88">
        <f t="shared" si="0"/>
        <v>14233.51302</v>
      </c>
      <c r="E71" s="72" t="s">
        <v>579</v>
      </c>
      <c r="G71" s="130">
        <v>9843.3700000000008</v>
      </c>
    </row>
    <row r="72" spans="1:7" ht="14">
      <c r="A72" s="87" t="s">
        <v>316</v>
      </c>
      <c r="B72" s="80" t="s">
        <v>317</v>
      </c>
      <c r="C72" s="87" t="s">
        <v>120</v>
      </c>
      <c r="D72" s="88">
        <f t="shared" si="0"/>
        <v>7968.5734200000006</v>
      </c>
      <c r="E72" s="72" t="s">
        <v>579</v>
      </c>
      <c r="G72" s="130">
        <v>5510.77</v>
      </c>
    </row>
    <row r="73" spans="1:7" ht="14">
      <c r="A73" s="87" t="s">
        <v>318</v>
      </c>
      <c r="B73" s="80" t="s">
        <v>319</v>
      </c>
      <c r="C73" s="87" t="s">
        <v>120</v>
      </c>
      <c r="D73" s="88">
        <f t="shared" ref="D73:D107" si="1">G73*$J$5*(1+$D$3)</f>
        <v>6636.6772799999999</v>
      </c>
      <c r="E73" s="72" t="s">
        <v>579</v>
      </c>
      <c r="G73" s="130">
        <v>4589.68</v>
      </c>
    </row>
    <row r="74" spans="1:7" ht="14">
      <c r="A74" s="87" t="s">
        <v>320</v>
      </c>
      <c r="B74" s="80" t="s">
        <v>321</v>
      </c>
      <c r="C74" s="87" t="s">
        <v>120</v>
      </c>
      <c r="D74" s="88">
        <f t="shared" si="1"/>
        <v>8755.4866199999997</v>
      </c>
      <c r="E74" s="72" t="s">
        <v>579</v>
      </c>
      <c r="G74" s="130">
        <v>6054.97</v>
      </c>
    </row>
    <row r="75" spans="1:7" ht="14">
      <c r="A75" s="87" t="s">
        <v>322</v>
      </c>
      <c r="B75" s="80" t="s">
        <v>323</v>
      </c>
      <c r="C75" s="87" t="s">
        <v>120</v>
      </c>
      <c r="D75" s="88">
        <f t="shared" si="1"/>
        <v>9701.7201000000005</v>
      </c>
      <c r="E75" s="72" t="s">
        <v>579</v>
      </c>
      <c r="G75" s="130">
        <v>6709.35</v>
      </c>
    </row>
    <row r="76" spans="1:7" ht="14">
      <c r="A76" s="87" t="s">
        <v>324</v>
      </c>
      <c r="B76" s="80" t="s">
        <v>325</v>
      </c>
      <c r="C76" s="87" t="s">
        <v>120</v>
      </c>
      <c r="D76" s="88">
        <f t="shared" si="1"/>
        <v>13141.76856</v>
      </c>
      <c r="E76" s="72" t="s">
        <v>579</v>
      </c>
      <c r="G76" s="130">
        <v>9088.36</v>
      </c>
    </row>
    <row r="77" spans="1:7" s="114" customFormat="1" ht="14">
      <c r="A77" s="110" t="s">
        <v>326</v>
      </c>
      <c r="B77" s="111" t="s">
        <v>327</v>
      </c>
      <c r="C77" s="110" t="s">
        <v>120</v>
      </c>
      <c r="D77" s="112">
        <f t="shared" si="1"/>
        <v>8482.2793799999999</v>
      </c>
      <c r="E77" s="72" t="s">
        <v>579</v>
      </c>
      <c r="F77" s="113"/>
      <c r="G77" s="131">
        <v>5866.03</v>
      </c>
    </row>
    <row r="78" spans="1:7" ht="14">
      <c r="A78" s="87" t="s">
        <v>328</v>
      </c>
      <c r="B78" s="80" t="s">
        <v>329</v>
      </c>
      <c r="C78" s="87" t="s">
        <v>120</v>
      </c>
      <c r="D78" s="88">
        <f t="shared" si="1"/>
        <v>12806.2821</v>
      </c>
      <c r="E78" s="72" t="s">
        <v>579</v>
      </c>
      <c r="G78" s="130">
        <v>8856.35</v>
      </c>
    </row>
    <row r="79" spans="1:7" ht="14">
      <c r="A79" s="87" t="s">
        <v>330</v>
      </c>
      <c r="B79" s="80" t="s">
        <v>331</v>
      </c>
      <c r="C79" s="87" t="s">
        <v>120</v>
      </c>
      <c r="D79" s="88">
        <f t="shared" si="1"/>
        <v>7674.5582399999994</v>
      </c>
      <c r="E79" s="72" t="s">
        <v>579</v>
      </c>
      <c r="G79" s="130">
        <v>5307.44</v>
      </c>
    </row>
    <row r="80" spans="1:7" ht="14">
      <c r="A80" s="87" t="s">
        <v>332</v>
      </c>
      <c r="B80" s="80" t="s">
        <v>333</v>
      </c>
      <c r="C80" s="87" t="s">
        <v>120</v>
      </c>
      <c r="D80" s="88">
        <f t="shared" si="1"/>
        <v>7516.9153200000001</v>
      </c>
      <c r="E80" s="72" t="s">
        <v>579</v>
      </c>
      <c r="G80" s="130">
        <v>5198.42</v>
      </c>
    </row>
    <row r="81" spans="1:7" ht="14">
      <c r="A81" s="87" t="s">
        <v>334</v>
      </c>
      <c r="B81" s="80" t="s">
        <v>335</v>
      </c>
      <c r="C81" s="87" t="s">
        <v>120</v>
      </c>
      <c r="D81" s="88">
        <f t="shared" si="1"/>
        <v>9433.0966799999987</v>
      </c>
      <c r="E81" s="72" t="s">
        <v>579</v>
      </c>
      <c r="G81" s="130">
        <v>6523.58</v>
      </c>
    </row>
    <row r="82" spans="1:7" ht="14">
      <c r="A82" s="87" t="s">
        <v>336</v>
      </c>
      <c r="B82" s="80" t="s">
        <v>337</v>
      </c>
      <c r="C82" s="87" t="s">
        <v>120</v>
      </c>
      <c r="D82" s="88">
        <f t="shared" si="1"/>
        <v>13847.951579999999</v>
      </c>
      <c r="E82" s="72" t="s">
        <v>579</v>
      </c>
      <c r="G82" s="130">
        <v>9576.73</v>
      </c>
    </row>
    <row r="83" spans="1:7" ht="14">
      <c r="A83" s="87" t="s">
        <v>338</v>
      </c>
      <c r="B83" s="80" t="s">
        <v>339</v>
      </c>
      <c r="C83" s="87" t="s">
        <v>120</v>
      </c>
      <c r="D83" s="88">
        <f t="shared" si="1"/>
        <v>9799.0792799999999</v>
      </c>
      <c r="E83" s="72" t="s">
        <v>579</v>
      </c>
      <c r="G83" s="130">
        <v>6776.68</v>
      </c>
    </row>
    <row r="84" spans="1:7" ht="14">
      <c r="A84" s="87" t="s">
        <v>340</v>
      </c>
      <c r="B84" s="80" t="s">
        <v>341</v>
      </c>
      <c r="C84" s="87" t="s">
        <v>120</v>
      </c>
      <c r="D84" s="88">
        <f t="shared" si="1"/>
        <v>12528.823619999999</v>
      </c>
      <c r="E84" s="72" t="s">
        <v>579</v>
      </c>
      <c r="G84" s="130">
        <v>8664.4699999999993</v>
      </c>
    </row>
    <row r="85" spans="1:7" ht="14">
      <c r="A85" s="87" t="s">
        <v>342</v>
      </c>
      <c r="B85" s="80" t="s">
        <v>343</v>
      </c>
      <c r="C85" s="87" t="s">
        <v>120</v>
      </c>
      <c r="D85" s="88">
        <f t="shared" si="1"/>
        <v>21039.777180000001</v>
      </c>
      <c r="E85" s="72" t="s">
        <v>579</v>
      </c>
      <c r="G85" s="130">
        <v>14550.33</v>
      </c>
    </row>
    <row r="86" spans="1:7" ht="14">
      <c r="A86" s="87" t="s">
        <v>344</v>
      </c>
      <c r="B86" s="80" t="s">
        <v>345</v>
      </c>
      <c r="C86" s="87" t="s">
        <v>120</v>
      </c>
      <c r="D86" s="88">
        <f t="shared" si="1"/>
        <v>30624.024239999999</v>
      </c>
      <c r="E86" s="72" t="s">
        <v>579</v>
      </c>
      <c r="G86" s="130">
        <v>21178.44</v>
      </c>
    </row>
    <row r="87" spans="1:7" ht="14">
      <c r="A87" s="87" t="s">
        <v>346</v>
      </c>
      <c r="B87" s="80" t="s">
        <v>347</v>
      </c>
      <c r="C87" s="87" t="s">
        <v>120</v>
      </c>
      <c r="D87" s="88">
        <f t="shared" si="1"/>
        <v>31748.882099999995</v>
      </c>
      <c r="E87" s="72" t="s">
        <v>579</v>
      </c>
      <c r="G87" s="130">
        <v>21956.35</v>
      </c>
    </row>
    <row r="88" spans="1:7" ht="14">
      <c r="A88" s="87" t="s">
        <v>348</v>
      </c>
      <c r="B88" s="80" t="s">
        <v>349</v>
      </c>
      <c r="C88" s="87" t="s">
        <v>120</v>
      </c>
      <c r="D88" s="88">
        <f t="shared" si="1"/>
        <v>35486.502899999999</v>
      </c>
      <c r="E88" s="72" t="s">
        <v>579</v>
      </c>
      <c r="G88" s="130">
        <v>24541.15</v>
      </c>
    </row>
    <row r="89" spans="1:7" ht="14">
      <c r="A89" s="87" t="s">
        <v>350</v>
      </c>
      <c r="B89" s="80" t="s">
        <v>351</v>
      </c>
      <c r="C89" s="87" t="s">
        <v>120</v>
      </c>
      <c r="D89" s="88">
        <f t="shared" si="1"/>
        <v>10694.890739999999</v>
      </c>
      <c r="E89" s="72" t="s">
        <v>579</v>
      </c>
      <c r="G89" s="132">
        <v>7396.19</v>
      </c>
    </row>
    <row r="90" spans="1:7" ht="14">
      <c r="A90" s="87" t="s">
        <v>352</v>
      </c>
      <c r="B90" s="80" t="s">
        <v>353</v>
      </c>
      <c r="C90" s="87" t="s">
        <v>120</v>
      </c>
      <c r="D90" s="88">
        <f t="shared" si="1"/>
        <v>13751.850420000001</v>
      </c>
      <c r="E90" s="72" t="s">
        <v>579</v>
      </c>
      <c r="G90" s="132">
        <v>9510.27</v>
      </c>
    </row>
    <row r="91" spans="1:7" s="114" customFormat="1" ht="14">
      <c r="A91" s="110" t="s">
        <v>354</v>
      </c>
      <c r="B91" s="111" t="s">
        <v>355</v>
      </c>
      <c r="C91" s="110" t="s">
        <v>120</v>
      </c>
      <c r="D91" s="112">
        <f t="shared" si="1"/>
        <v>25049.607480000002</v>
      </c>
      <c r="E91" s="72" t="s">
        <v>579</v>
      </c>
      <c r="F91" s="113"/>
      <c r="G91" s="131">
        <v>17323.38</v>
      </c>
    </row>
    <row r="92" spans="1:7" ht="14">
      <c r="A92" s="87" t="s">
        <v>356</v>
      </c>
      <c r="B92" s="80" t="s">
        <v>357</v>
      </c>
      <c r="C92" s="87" t="s">
        <v>120</v>
      </c>
      <c r="D92" s="88">
        <f t="shared" si="1"/>
        <v>9555.3559800000003</v>
      </c>
      <c r="E92" s="72" t="s">
        <v>579</v>
      </c>
      <c r="G92" s="130">
        <v>6608.13</v>
      </c>
    </row>
    <row r="93" spans="1:7" ht="14">
      <c r="A93" s="87" t="s">
        <v>358</v>
      </c>
      <c r="B93" s="80" t="s">
        <v>359</v>
      </c>
      <c r="C93" s="87" t="s">
        <v>120</v>
      </c>
      <c r="D93" s="88">
        <f t="shared" si="1"/>
        <v>12173.729399999998</v>
      </c>
      <c r="E93" s="72" t="s">
        <v>579</v>
      </c>
      <c r="G93" s="132">
        <v>8418.9</v>
      </c>
    </row>
    <row r="94" spans="1:7" ht="14">
      <c r="A94" s="87" t="s">
        <v>360</v>
      </c>
      <c r="B94" s="80" t="s">
        <v>361</v>
      </c>
      <c r="C94" s="87" t="s">
        <v>120</v>
      </c>
      <c r="D94" s="88">
        <f t="shared" si="1"/>
        <v>17407.381799999999</v>
      </c>
      <c r="E94" s="72" t="s">
        <v>579</v>
      </c>
      <c r="G94" s="132">
        <v>12038.3</v>
      </c>
    </row>
    <row r="95" spans="1:7" ht="14">
      <c r="A95" s="87" t="s">
        <v>362</v>
      </c>
      <c r="B95" s="80" t="s">
        <v>363</v>
      </c>
      <c r="C95" s="87" t="s">
        <v>120</v>
      </c>
      <c r="D95" s="88">
        <f t="shared" si="1"/>
        <v>9053.1312600000001</v>
      </c>
      <c r="E95" s="72" t="s">
        <v>579</v>
      </c>
      <c r="G95" s="132">
        <v>6260.81</v>
      </c>
    </row>
    <row r="96" spans="1:7" ht="14">
      <c r="A96" s="87" t="s">
        <v>364</v>
      </c>
      <c r="B96" s="80" t="s">
        <v>365</v>
      </c>
      <c r="C96" s="87" t="s">
        <v>120</v>
      </c>
      <c r="D96" s="88">
        <f t="shared" si="1"/>
        <v>11485.59246</v>
      </c>
      <c r="E96" s="72" t="s">
        <v>579</v>
      </c>
      <c r="G96" s="132">
        <v>7943.01</v>
      </c>
    </row>
    <row r="97" spans="1:10" ht="14">
      <c r="A97" s="87" t="s">
        <v>366</v>
      </c>
      <c r="B97" s="80" t="s">
        <v>367</v>
      </c>
      <c r="C97" s="87" t="s">
        <v>120</v>
      </c>
      <c r="D97" s="88">
        <f t="shared" si="1"/>
        <v>16477.893</v>
      </c>
      <c r="E97" s="72" t="s">
        <v>579</v>
      </c>
      <c r="G97" s="132">
        <v>11395.5</v>
      </c>
    </row>
    <row r="98" spans="1:10" ht="14">
      <c r="A98" s="87" t="s">
        <v>368</v>
      </c>
      <c r="B98" s="80" t="s">
        <v>369</v>
      </c>
      <c r="C98" s="87" t="s">
        <v>120</v>
      </c>
      <c r="D98" s="88">
        <f t="shared" si="1"/>
        <v>10910.402579999998</v>
      </c>
      <c r="E98" s="72" t="s">
        <v>579</v>
      </c>
      <c r="G98" s="132">
        <v>7545.23</v>
      </c>
    </row>
    <row r="99" spans="1:10" ht="14">
      <c r="A99" s="87" t="s">
        <v>370</v>
      </c>
      <c r="B99" s="80" t="s">
        <v>371</v>
      </c>
      <c r="C99" s="87" t="s">
        <v>120</v>
      </c>
      <c r="D99" s="88">
        <f t="shared" si="1"/>
        <v>14040.153899999999</v>
      </c>
      <c r="E99" s="72" t="s">
        <v>579</v>
      </c>
      <c r="G99" s="132">
        <v>9709.65</v>
      </c>
    </row>
    <row r="100" spans="1:10" ht="14">
      <c r="A100" s="87" t="s">
        <v>372</v>
      </c>
      <c r="B100" s="80" t="s">
        <v>373</v>
      </c>
      <c r="C100" s="87" t="s">
        <v>120</v>
      </c>
      <c r="D100" s="88">
        <f t="shared" si="1"/>
        <v>21575.433420000001</v>
      </c>
      <c r="E100" s="72" t="s">
        <v>579</v>
      </c>
      <c r="G100" s="132">
        <v>14920.77</v>
      </c>
    </row>
    <row r="101" spans="1:10" ht="14">
      <c r="A101" s="87" t="s">
        <v>374</v>
      </c>
      <c r="B101" s="80" t="s">
        <v>375</v>
      </c>
      <c r="C101" s="87" t="s">
        <v>120</v>
      </c>
      <c r="D101" s="88">
        <f t="shared" si="1"/>
        <v>9555.3559800000003</v>
      </c>
      <c r="E101" s="72" t="s">
        <v>579</v>
      </c>
      <c r="G101" s="132">
        <v>6608.13</v>
      </c>
    </row>
    <row r="102" spans="1:10" ht="14">
      <c r="A102" s="87" t="s">
        <v>376</v>
      </c>
      <c r="B102" s="80" t="s">
        <v>377</v>
      </c>
      <c r="C102" s="87" t="s">
        <v>120</v>
      </c>
      <c r="D102" s="88">
        <f t="shared" si="1"/>
        <v>12173.729399999998</v>
      </c>
      <c r="E102" s="72" t="s">
        <v>579</v>
      </c>
      <c r="G102" s="132">
        <v>8418.9</v>
      </c>
    </row>
    <row r="103" spans="1:10" ht="14">
      <c r="A103" s="87" t="s">
        <v>378</v>
      </c>
      <c r="B103" s="80" t="s">
        <v>379</v>
      </c>
      <c r="C103" s="87" t="s">
        <v>120</v>
      </c>
      <c r="D103" s="88">
        <f t="shared" si="1"/>
        <v>17407.381799999999</v>
      </c>
      <c r="E103" s="72" t="s">
        <v>579</v>
      </c>
      <c r="G103" s="132">
        <v>12038.3</v>
      </c>
    </row>
    <row r="104" spans="1:10" ht="14">
      <c r="A104" s="87" t="s">
        <v>380</v>
      </c>
      <c r="B104" s="80" t="s">
        <v>381</v>
      </c>
      <c r="C104" s="87" t="s">
        <v>120</v>
      </c>
      <c r="D104" s="88">
        <f t="shared" si="1"/>
        <v>11482.093139999999</v>
      </c>
      <c r="E104" s="72" t="s">
        <v>579</v>
      </c>
      <c r="G104" s="132">
        <v>7940.59</v>
      </c>
    </row>
    <row r="105" spans="1:10" ht="14">
      <c r="A105" s="87" t="s">
        <v>382</v>
      </c>
      <c r="B105" s="80" t="s">
        <v>383</v>
      </c>
      <c r="C105" s="87" t="s">
        <v>120</v>
      </c>
      <c r="D105" s="88">
        <f t="shared" si="1"/>
        <v>14812.404659999998</v>
      </c>
      <c r="E105" s="72" t="s">
        <v>579</v>
      </c>
      <c r="G105" s="132">
        <v>10243.709999999999</v>
      </c>
    </row>
    <row r="106" spans="1:10" ht="14">
      <c r="A106" s="87" t="s">
        <v>384</v>
      </c>
      <c r="B106" s="80" t="s">
        <v>385</v>
      </c>
      <c r="C106" s="87" t="s">
        <v>120</v>
      </c>
      <c r="D106" s="88">
        <f t="shared" si="1"/>
        <v>22132.128959999998</v>
      </c>
      <c r="E106" s="72" t="s">
        <v>579</v>
      </c>
      <c r="G106" s="132">
        <v>15305.76</v>
      </c>
    </row>
    <row r="107" spans="1:10" ht="14">
      <c r="A107" s="87" t="s">
        <v>576</v>
      </c>
      <c r="B107" s="80" t="s">
        <v>577</v>
      </c>
      <c r="C107" s="87" t="s">
        <v>578</v>
      </c>
      <c r="D107" s="88">
        <f t="shared" si="1"/>
        <v>36.641639999999995</v>
      </c>
      <c r="E107" s="72" t="s">
        <v>579</v>
      </c>
      <c r="G107" s="132">
        <v>25.34</v>
      </c>
    </row>
    <row r="108" spans="1:10" ht="14">
      <c r="A108" s="87"/>
      <c r="B108" s="80"/>
      <c r="C108" s="87"/>
      <c r="D108" s="88"/>
      <c r="G108" s="132"/>
    </row>
    <row r="109" spans="1:10" ht="14">
      <c r="A109" s="70" t="s">
        <v>386</v>
      </c>
      <c r="B109" s="80"/>
      <c r="C109" s="87"/>
      <c r="D109" s="127" t="s">
        <v>192</v>
      </c>
      <c r="E109" s="77" t="s">
        <v>193</v>
      </c>
      <c r="F109" s="77"/>
      <c r="G109" s="86" t="s">
        <v>197</v>
      </c>
      <c r="I109" s="76" t="s">
        <v>387</v>
      </c>
      <c r="J109" s="76" t="s">
        <v>388</v>
      </c>
    </row>
    <row r="110" spans="1:10" ht="14">
      <c r="A110" s="87" t="s">
        <v>389</v>
      </c>
      <c r="B110" s="80" t="s">
        <v>390</v>
      </c>
      <c r="C110" s="87" t="s">
        <v>391</v>
      </c>
      <c r="D110" s="88">
        <f>G110*$J$5*(1+$D$3)</f>
        <v>192.19112853526218</v>
      </c>
      <c r="E110" s="72" t="s">
        <v>579</v>
      </c>
      <c r="G110" s="130">
        <f>(((I110*66)+(J110*116.49))/182.49)*8</f>
        <v>132.91226039783001</v>
      </c>
      <c r="I110" s="108">
        <v>34.43</v>
      </c>
      <c r="J110" s="108">
        <v>6.52</v>
      </c>
    </row>
    <row r="111" spans="1:10" ht="14">
      <c r="A111" s="87" t="s">
        <v>392</v>
      </c>
      <c r="B111" s="80" t="s">
        <v>393</v>
      </c>
      <c r="C111" s="87" t="s">
        <v>391</v>
      </c>
      <c r="D111" s="88">
        <f>G111*$J$5*(1+$D$3)</f>
        <v>552.40881678119342</v>
      </c>
      <c r="E111" s="72" t="s">
        <v>579</v>
      </c>
      <c r="G111" s="130">
        <f>(((I111*66)+(J111*116.49))/182.49)*8</f>
        <v>382.02546112115726</v>
      </c>
      <c r="I111" s="108">
        <v>83.2</v>
      </c>
      <c r="J111" s="108">
        <v>27.67</v>
      </c>
    </row>
    <row r="112" spans="1:10" ht="14">
      <c r="A112" s="87" t="s">
        <v>394</v>
      </c>
      <c r="B112" s="80" t="s">
        <v>395</v>
      </c>
      <c r="C112" s="87" t="s">
        <v>391</v>
      </c>
      <c r="D112" s="88">
        <f>G112*$J$5*(1+$D$3)</f>
        <v>675.85966784810125</v>
      </c>
      <c r="E112" s="72" t="s">
        <v>579</v>
      </c>
      <c r="G112" s="130">
        <f>(((I112*66)+(J112*116.49))/182.49)*8</f>
        <v>467.3994936708861</v>
      </c>
      <c r="I112" s="108">
        <v>82.42</v>
      </c>
      <c r="J112" s="108">
        <v>44.83</v>
      </c>
    </row>
    <row r="113" spans="1:7" ht="14">
      <c r="A113" s="87"/>
      <c r="B113" s="80"/>
      <c r="C113" s="87"/>
      <c r="D113" s="88"/>
      <c r="G113" s="130"/>
    </row>
    <row r="114" spans="1:7" ht="14">
      <c r="A114" s="87"/>
      <c r="B114" s="80"/>
      <c r="C114" s="87"/>
      <c r="D114" s="88"/>
      <c r="G114" s="130"/>
    </row>
    <row r="115" spans="1:7" ht="14">
      <c r="A115" s="70" t="s">
        <v>396</v>
      </c>
      <c r="D115" s="127" t="s">
        <v>192</v>
      </c>
      <c r="E115" s="77" t="s">
        <v>193</v>
      </c>
      <c r="F115" s="77"/>
      <c r="G115" s="86" t="s">
        <v>197</v>
      </c>
    </row>
    <row r="116" spans="1:7" ht="14">
      <c r="A116" s="87" t="s">
        <v>171</v>
      </c>
      <c r="B116" s="69" t="s">
        <v>397</v>
      </c>
      <c r="C116" s="87" t="s">
        <v>170</v>
      </c>
      <c r="D116" s="133">
        <f t="shared" ref="D116:D125" si="2">G116*$J$5*(1+$D$3)</f>
        <v>68.670540000000003</v>
      </c>
      <c r="E116" s="72" t="s">
        <v>579</v>
      </c>
      <c r="G116" s="93">
        <v>47.49</v>
      </c>
    </row>
    <row r="117" spans="1:7" ht="14">
      <c r="A117" s="87" t="s">
        <v>398</v>
      </c>
      <c r="B117" s="69" t="s">
        <v>399</v>
      </c>
      <c r="C117" s="87" t="s">
        <v>170</v>
      </c>
      <c r="D117" s="133">
        <f t="shared" si="2"/>
        <v>44.898299999999999</v>
      </c>
      <c r="E117" s="72" t="s">
        <v>579</v>
      </c>
      <c r="G117" s="93">
        <v>31.05</v>
      </c>
    </row>
    <row r="118" spans="1:7" ht="14">
      <c r="A118" s="87" t="s">
        <v>173</v>
      </c>
      <c r="B118" s="69" t="s">
        <v>400</v>
      </c>
      <c r="C118" s="87" t="s">
        <v>172</v>
      </c>
      <c r="D118" s="133">
        <f t="shared" si="2"/>
        <v>713.76005999999995</v>
      </c>
      <c r="E118" s="72" t="s">
        <v>579</v>
      </c>
      <c r="G118" s="93">
        <v>493.61</v>
      </c>
    </row>
    <row r="119" spans="1:7" ht="14">
      <c r="A119" s="87" t="s">
        <v>401</v>
      </c>
      <c r="B119" s="69" t="s">
        <v>402</v>
      </c>
      <c r="C119" s="87" t="s">
        <v>172</v>
      </c>
      <c r="D119" s="133">
        <f t="shared" si="2"/>
        <v>63.464939999999999</v>
      </c>
      <c r="E119" s="72" t="s">
        <v>579</v>
      </c>
      <c r="G119" s="93">
        <v>43.89</v>
      </c>
    </row>
    <row r="120" spans="1:7" ht="14">
      <c r="A120" s="87" t="s">
        <v>403</v>
      </c>
      <c r="B120" s="69" t="s">
        <v>404</v>
      </c>
      <c r="C120" s="87" t="s">
        <v>120</v>
      </c>
      <c r="D120" s="133">
        <f t="shared" si="2"/>
        <v>7556.7092399999992</v>
      </c>
      <c r="E120" s="72" t="s">
        <v>579</v>
      </c>
      <c r="G120" s="93">
        <v>5225.9399999999996</v>
      </c>
    </row>
    <row r="121" spans="1:7" ht="14">
      <c r="A121" s="87" t="s">
        <v>405</v>
      </c>
      <c r="B121" s="69" t="s">
        <v>406</v>
      </c>
      <c r="C121" s="87" t="s">
        <v>120</v>
      </c>
      <c r="D121" s="133">
        <f t="shared" si="2"/>
        <v>6240.74802</v>
      </c>
      <c r="E121" s="72" t="s">
        <v>579</v>
      </c>
      <c r="G121" s="93">
        <v>4315.87</v>
      </c>
    </row>
    <row r="122" spans="1:7" ht="14">
      <c r="A122" s="87" t="s">
        <v>407</v>
      </c>
      <c r="B122" s="69" t="s">
        <v>408</v>
      </c>
      <c r="C122" s="87" t="s">
        <v>120</v>
      </c>
      <c r="D122" s="133">
        <f t="shared" si="2"/>
        <v>6043.0653599999996</v>
      </c>
      <c r="E122" s="72" t="s">
        <v>579</v>
      </c>
      <c r="G122" s="93">
        <v>4179.16</v>
      </c>
    </row>
    <row r="123" spans="1:7" ht="14">
      <c r="A123" s="87" t="s">
        <v>409</v>
      </c>
      <c r="B123" s="69" t="s">
        <v>410</v>
      </c>
      <c r="C123" s="87" t="s">
        <v>120</v>
      </c>
      <c r="D123" s="133">
        <f t="shared" si="2"/>
        <v>4620.6640799999996</v>
      </c>
      <c r="E123" s="72" t="s">
        <v>579</v>
      </c>
      <c r="G123" s="93">
        <v>3195.48</v>
      </c>
    </row>
    <row r="124" spans="1:7" ht="14">
      <c r="A124" s="87" t="s">
        <v>174</v>
      </c>
      <c r="B124" s="69" t="s">
        <v>400</v>
      </c>
      <c r="C124" s="87" t="s">
        <v>172</v>
      </c>
      <c r="D124" s="133">
        <f t="shared" si="2"/>
        <v>191.05998</v>
      </c>
      <c r="E124" s="72" t="s">
        <v>579</v>
      </c>
      <c r="G124" s="93">
        <v>132.13</v>
      </c>
    </row>
    <row r="125" spans="1:7" ht="14">
      <c r="A125" s="87" t="s">
        <v>411</v>
      </c>
      <c r="B125" s="69" t="s">
        <v>402</v>
      </c>
      <c r="C125" s="87" t="s">
        <v>172</v>
      </c>
      <c r="D125" s="133">
        <f t="shared" si="2"/>
        <v>302.67671999999999</v>
      </c>
      <c r="E125" s="72" t="s">
        <v>579</v>
      </c>
      <c r="G125" s="93">
        <v>209.32</v>
      </c>
    </row>
    <row r="126" spans="1:7" ht="14">
      <c r="A126" s="87"/>
      <c r="B126" s="80"/>
      <c r="C126" s="87"/>
      <c r="D126" s="88"/>
      <c r="G126" s="130"/>
    </row>
    <row r="127" spans="1:7" ht="14">
      <c r="A127" s="70" t="s">
        <v>412</v>
      </c>
      <c r="B127" s="80"/>
      <c r="C127" s="87"/>
      <c r="D127" s="127" t="s">
        <v>192</v>
      </c>
      <c r="E127" s="77" t="s">
        <v>193</v>
      </c>
      <c r="F127" s="77"/>
      <c r="G127" s="130"/>
    </row>
    <row r="128" spans="1:7" ht="14">
      <c r="A128" s="87" t="s">
        <v>413</v>
      </c>
      <c r="B128" s="80" t="s">
        <v>414</v>
      </c>
      <c r="C128" s="87" t="s">
        <v>391</v>
      </c>
      <c r="D128" s="134">
        <v>381</v>
      </c>
      <c r="E128" s="72" t="s">
        <v>415</v>
      </c>
    </row>
    <row r="129" spans="1:11" ht="14">
      <c r="A129" s="87" t="s">
        <v>416</v>
      </c>
      <c r="B129" s="80" t="s">
        <v>417</v>
      </c>
      <c r="C129" s="87" t="s">
        <v>391</v>
      </c>
      <c r="D129" s="134">
        <v>381</v>
      </c>
      <c r="E129" s="72" t="s">
        <v>415</v>
      </c>
    </row>
    <row r="130" spans="1:11" s="72" customFormat="1" ht="14">
      <c r="A130" s="87" t="s">
        <v>418</v>
      </c>
      <c r="B130" s="80" t="s">
        <v>419</v>
      </c>
      <c r="C130" s="87" t="s">
        <v>391</v>
      </c>
      <c r="D130" s="134">
        <v>381</v>
      </c>
      <c r="E130" s="72" t="s">
        <v>415</v>
      </c>
      <c r="G130" s="69"/>
      <c r="H130" s="69"/>
      <c r="I130" s="69"/>
      <c r="J130" s="69"/>
      <c r="K130" s="69"/>
    </row>
    <row r="131" spans="1:11" s="72" customFormat="1" ht="14">
      <c r="A131" s="87" t="s">
        <v>420</v>
      </c>
      <c r="B131" s="80" t="s">
        <v>421</v>
      </c>
      <c r="C131" s="87" t="s">
        <v>391</v>
      </c>
      <c r="D131" s="134">
        <v>341</v>
      </c>
      <c r="E131" s="72" t="s">
        <v>415</v>
      </c>
      <c r="G131" s="69"/>
      <c r="H131" s="69"/>
      <c r="I131" s="69"/>
      <c r="J131" s="69"/>
      <c r="K131" s="69"/>
    </row>
    <row r="132" spans="1:11" s="72" customFormat="1" ht="14">
      <c r="A132" s="87" t="s">
        <v>422</v>
      </c>
      <c r="B132" s="80" t="s">
        <v>423</v>
      </c>
      <c r="C132" s="87" t="s">
        <v>391</v>
      </c>
      <c r="D132" s="134">
        <v>341</v>
      </c>
      <c r="E132" s="72" t="s">
        <v>415</v>
      </c>
      <c r="G132" s="69"/>
      <c r="H132" s="69"/>
      <c r="I132" s="69"/>
      <c r="J132" s="69"/>
      <c r="K132" s="69"/>
    </row>
    <row r="133" spans="1:11" s="72" customFormat="1" ht="14">
      <c r="A133" s="87" t="s">
        <v>424</v>
      </c>
      <c r="B133" s="80" t="s">
        <v>425</v>
      </c>
      <c r="C133" s="87" t="s">
        <v>391</v>
      </c>
      <c r="D133" s="134">
        <v>341</v>
      </c>
      <c r="E133" s="72" t="s">
        <v>415</v>
      </c>
      <c r="G133" s="69"/>
      <c r="H133" s="69"/>
      <c r="I133" s="69"/>
      <c r="J133" s="69"/>
      <c r="K133" s="69"/>
    </row>
    <row r="134" spans="1:11" s="72" customFormat="1" ht="14">
      <c r="A134" s="87" t="s">
        <v>426</v>
      </c>
      <c r="B134" s="80" t="s">
        <v>427</v>
      </c>
      <c r="C134" s="87" t="s">
        <v>391</v>
      </c>
      <c r="D134" s="134">
        <v>341</v>
      </c>
      <c r="E134" s="72" t="s">
        <v>415</v>
      </c>
      <c r="G134" s="69"/>
      <c r="H134" s="69"/>
      <c r="I134" s="69"/>
      <c r="J134" s="69"/>
      <c r="K134" s="69"/>
    </row>
    <row r="135" spans="1:11" s="72" customFormat="1" ht="14">
      <c r="A135" s="87" t="s">
        <v>428</v>
      </c>
      <c r="B135" s="80" t="s">
        <v>429</v>
      </c>
      <c r="C135" s="87" t="s">
        <v>391</v>
      </c>
      <c r="D135" s="134">
        <v>341</v>
      </c>
      <c r="E135" s="72" t="s">
        <v>415</v>
      </c>
      <c r="G135" s="69"/>
      <c r="H135" s="69"/>
      <c r="I135" s="69"/>
      <c r="J135" s="69"/>
      <c r="K135" s="69"/>
    </row>
    <row r="136" spans="1:11" s="72" customFormat="1" ht="14">
      <c r="A136" s="87" t="s">
        <v>430</v>
      </c>
      <c r="B136" s="80" t="s">
        <v>431</v>
      </c>
      <c r="C136" s="87" t="s">
        <v>391</v>
      </c>
      <c r="D136" s="134">
        <v>381</v>
      </c>
      <c r="E136" s="72" t="s">
        <v>415</v>
      </c>
      <c r="G136" s="69"/>
      <c r="H136" s="69"/>
      <c r="I136" s="69"/>
      <c r="J136" s="69"/>
      <c r="K136" s="69"/>
    </row>
    <row r="137" spans="1:11" s="72" customFormat="1" ht="14">
      <c r="A137" s="87" t="s">
        <v>432</v>
      </c>
      <c r="B137" s="80" t="s">
        <v>433</v>
      </c>
      <c r="C137" s="87" t="s">
        <v>391</v>
      </c>
      <c r="D137" s="134">
        <v>341</v>
      </c>
      <c r="E137" s="72" t="s">
        <v>415</v>
      </c>
      <c r="G137" s="69"/>
      <c r="H137" s="69"/>
      <c r="I137" s="69"/>
      <c r="J137" s="69"/>
      <c r="K137" s="69"/>
    </row>
    <row r="138" spans="1:11" s="72" customFormat="1" ht="14">
      <c r="A138" s="87" t="s">
        <v>434</v>
      </c>
      <c r="B138" s="80" t="s">
        <v>435</v>
      </c>
      <c r="C138" s="87" t="s">
        <v>391</v>
      </c>
      <c r="D138" s="134">
        <v>341</v>
      </c>
      <c r="E138" s="72" t="s">
        <v>415</v>
      </c>
      <c r="G138" s="69"/>
      <c r="H138" s="69"/>
      <c r="I138" s="69"/>
      <c r="J138" s="69"/>
      <c r="K138" s="69"/>
    </row>
    <row r="139" spans="1:11" s="72" customFormat="1" ht="14">
      <c r="A139" s="87" t="s">
        <v>436</v>
      </c>
      <c r="B139" s="80" t="s">
        <v>437</v>
      </c>
      <c r="C139" s="87" t="s">
        <v>391</v>
      </c>
      <c r="D139" s="134">
        <v>341</v>
      </c>
      <c r="E139" s="72" t="s">
        <v>415</v>
      </c>
      <c r="G139" s="69"/>
      <c r="H139" s="69"/>
      <c r="I139" s="69"/>
      <c r="J139" s="69"/>
      <c r="K139" s="69"/>
    </row>
    <row r="140" spans="1:11" s="72" customFormat="1" ht="14">
      <c r="A140" s="87" t="s">
        <v>438</v>
      </c>
      <c r="B140" s="80" t="s">
        <v>439</v>
      </c>
      <c r="C140" s="87" t="s">
        <v>391</v>
      </c>
      <c r="D140" s="134">
        <v>341</v>
      </c>
      <c r="E140" s="72" t="s">
        <v>415</v>
      </c>
      <c r="G140" s="69"/>
      <c r="H140" s="69"/>
      <c r="I140" s="69"/>
      <c r="J140" s="69"/>
      <c r="K140" s="69"/>
    </row>
    <row r="141" spans="1:11" s="72" customFormat="1" ht="14">
      <c r="A141" s="87" t="s">
        <v>440</v>
      </c>
      <c r="B141" s="80" t="s">
        <v>441</v>
      </c>
      <c r="C141" s="87" t="s">
        <v>391</v>
      </c>
      <c r="D141" s="134">
        <v>341</v>
      </c>
      <c r="E141" s="72" t="s">
        <v>415</v>
      </c>
      <c r="G141" s="69"/>
      <c r="H141" s="69"/>
      <c r="I141" s="69"/>
      <c r="J141" s="69"/>
      <c r="K141" s="69"/>
    </row>
    <row r="142" spans="1:11" s="72" customFormat="1" ht="14">
      <c r="A142" s="87" t="s">
        <v>442</v>
      </c>
      <c r="B142" s="80" t="s">
        <v>443</v>
      </c>
      <c r="C142" s="87" t="s">
        <v>391</v>
      </c>
      <c r="D142" s="134">
        <v>341</v>
      </c>
      <c r="E142" s="72" t="s">
        <v>415</v>
      </c>
      <c r="G142" s="69"/>
      <c r="H142" s="69"/>
      <c r="I142" s="69"/>
      <c r="J142" s="69"/>
      <c r="K142" s="69"/>
    </row>
    <row r="143" spans="1:11" s="72" customFormat="1" ht="14">
      <c r="A143" s="87" t="s">
        <v>444</v>
      </c>
      <c r="B143" s="80" t="s">
        <v>445</v>
      </c>
      <c r="C143" s="87" t="s">
        <v>391</v>
      </c>
      <c r="D143" s="134">
        <v>341</v>
      </c>
      <c r="E143" s="72" t="s">
        <v>415</v>
      </c>
      <c r="G143" s="69"/>
      <c r="H143" s="69"/>
      <c r="I143" s="69"/>
      <c r="J143" s="69"/>
      <c r="K143" s="69"/>
    </row>
    <row r="144" spans="1:11" s="72" customFormat="1" ht="14">
      <c r="A144" s="87" t="s">
        <v>446</v>
      </c>
      <c r="B144" s="80" t="s">
        <v>447</v>
      </c>
      <c r="C144" s="87" t="s">
        <v>391</v>
      </c>
      <c r="D144" s="134">
        <v>341</v>
      </c>
      <c r="E144" s="72" t="s">
        <v>415</v>
      </c>
      <c r="G144" s="69"/>
      <c r="H144" s="69"/>
      <c r="I144" s="69"/>
      <c r="J144" s="69"/>
      <c r="K144" s="69"/>
    </row>
    <row r="145" spans="1:11" s="72" customFormat="1" ht="14">
      <c r="A145" s="87" t="s">
        <v>448</v>
      </c>
      <c r="B145" s="80" t="s">
        <v>449</v>
      </c>
      <c r="C145" s="87" t="s">
        <v>391</v>
      </c>
      <c r="D145" s="134">
        <v>341</v>
      </c>
      <c r="E145" s="72" t="s">
        <v>415</v>
      </c>
      <c r="G145" s="69"/>
      <c r="H145" s="69"/>
      <c r="I145" s="69"/>
      <c r="J145" s="69"/>
      <c r="K145" s="69"/>
    </row>
    <row r="146" spans="1:11" ht="14">
      <c r="A146" s="87" t="s">
        <v>450</v>
      </c>
      <c r="B146" s="80" t="s">
        <v>451</v>
      </c>
      <c r="C146" s="87" t="s">
        <v>391</v>
      </c>
      <c r="D146" s="134">
        <v>341</v>
      </c>
      <c r="E146" s="72" t="s">
        <v>415</v>
      </c>
    </row>
    <row r="147" spans="1:11" ht="14">
      <c r="A147" s="87" t="s">
        <v>452</v>
      </c>
      <c r="B147" s="80" t="s">
        <v>453</v>
      </c>
      <c r="C147" s="87" t="s">
        <v>391</v>
      </c>
      <c r="D147" s="134">
        <v>341</v>
      </c>
      <c r="E147" s="72" t="s">
        <v>415</v>
      </c>
    </row>
    <row r="148" spans="1:11" ht="14">
      <c r="A148" s="87" t="s">
        <v>454</v>
      </c>
      <c r="B148" s="80" t="s">
        <v>455</v>
      </c>
      <c r="C148" s="87" t="s">
        <v>391</v>
      </c>
      <c r="D148" s="134">
        <v>341</v>
      </c>
      <c r="E148" s="72" t="s">
        <v>415</v>
      </c>
    </row>
    <row r="149" spans="1:11" ht="14">
      <c r="A149" s="87" t="s">
        <v>456</v>
      </c>
      <c r="B149" s="80" t="s">
        <v>457</v>
      </c>
      <c r="C149" s="87" t="s">
        <v>391</v>
      </c>
      <c r="D149" s="134">
        <v>341</v>
      </c>
      <c r="E149" s="72" t="s">
        <v>415</v>
      </c>
    </row>
    <row r="150" spans="1:11" ht="14">
      <c r="A150" s="87" t="s">
        <v>458</v>
      </c>
      <c r="B150" s="80" t="s">
        <v>459</v>
      </c>
      <c r="C150" s="87" t="s">
        <v>391</v>
      </c>
      <c r="D150" s="134">
        <v>341</v>
      </c>
      <c r="E150" s="72" t="s">
        <v>415</v>
      </c>
    </row>
    <row r="151" spans="1:11" ht="14">
      <c r="A151" s="87" t="s">
        <v>460</v>
      </c>
      <c r="B151" s="80" t="s">
        <v>461</v>
      </c>
      <c r="C151" s="87" t="s">
        <v>391</v>
      </c>
      <c r="D151" s="134">
        <v>341</v>
      </c>
      <c r="E151" s="72" t="s">
        <v>415</v>
      </c>
    </row>
    <row r="152" spans="1:11" ht="14">
      <c r="A152" s="87" t="s">
        <v>462</v>
      </c>
      <c r="B152" s="80" t="s">
        <v>463</v>
      </c>
      <c r="C152" s="87" t="s">
        <v>391</v>
      </c>
      <c r="D152" s="134">
        <v>341</v>
      </c>
      <c r="E152" s="72" t="s">
        <v>415</v>
      </c>
    </row>
    <row r="153" spans="1:11" ht="14">
      <c r="A153" s="87" t="s">
        <v>464</v>
      </c>
      <c r="B153" s="80" t="s">
        <v>465</v>
      </c>
      <c r="C153" s="87" t="s">
        <v>391</v>
      </c>
      <c r="D153" s="134">
        <v>341</v>
      </c>
      <c r="E153" s="72" t="s">
        <v>415</v>
      </c>
    </row>
    <row r="154" spans="1:11" ht="14">
      <c r="A154" s="87" t="s">
        <v>466</v>
      </c>
      <c r="B154" s="80" t="s">
        <v>467</v>
      </c>
      <c r="C154" s="87" t="s">
        <v>391</v>
      </c>
      <c r="D154" s="134">
        <v>341</v>
      </c>
      <c r="E154" s="72" t="s">
        <v>415</v>
      </c>
    </row>
    <row r="155" spans="1:11" ht="14.5">
      <c r="A155" s="87"/>
      <c r="B155" s="80"/>
      <c r="C155" s="87"/>
      <c r="D155" s="127"/>
      <c r="E155" s="77"/>
      <c r="F155" s="77"/>
      <c r="I155" s="89" t="s">
        <v>468</v>
      </c>
      <c r="J155" s="89" t="s">
        <v>469</v>
      </c>
      <c r="K155" s="89" t="s">
        <v>470</v>
      </c>
    </row>
    <row r="156" spans="1:11" ht="14.5">
      <c r="A156" s="87" t="s">
        <v>471</v>
      </c>
      <c r="B156" s="80" t="s">
        <v>472</v>
      </c>
      <c r="C156" s="87" t="s">
        <v>473</v>
      </c>
      <c r="D156" s="134">
        <v>1999.9</v>
      </c>
      <c r="E156" s="72" t="s">
        <v>474</v>
      </c>
      <c r="I156" s="135">
        <v>2358.2399999999998</v>
      </c>
      <c r="J156" s="135">
        <v>2158.92</v>
      </c>
      <c r="K156" s="135">
        <v>1999.9</v>
      </c>
    </row>
    <row r="157" spans="1:11" ht="14">
      <c r="A157" s="87"/>
      <c r="B157" s="80"/>
      <c r="C157" s="87"/>
      <c r="D157" s="127"/>
      <c r="E157" s="77"/>
      <c r="F157" s="77"/>
      <c r="I157" s="87" t="s">
        <v>475</v>
      </c>
      <c r="J157" s="87" t="s">
        <v>476</v>
      </c>
      <c r="K157" s="87" t="s">
        <v>477</v>
      </c>
    </row>
    <row r="158" spans="1:11" ht="14">
      <c r="A158" s="87" t="s">
        <v>478</v>
      </c>
      <c r="B158" s="80" t="s">
        <v>479</v>
      </c>
      <c r="C158" s="87" t="s">
        <v>480</v>
      </c>
      <c r="D158" s="134">
        <v>961.25</v>
      </c>
      <c r="E158" s="72" t="s">
        <v>474</v>
      </c>
    </row>
    <row r="159" spans="1:11" ht="14">
      <c r="A159" s="87" t="s">
        <v>481</v>
      </c>
      <c r="B159" s="80" t="s">
        <v>482</v>
      </c>
      <c r="C159" s="87" t="s">
        <v>480</v>
      </c>
      <c r="D159" s="134"/>
      <c r="E159" s="72" t="s">
        <v>474</v>
      </c>
    </row>
    <row r="160" spans="1:11" ht="14">
      <c r="A160" s="87" t="s">
        <v>483</v>
      </c>
      <c r="B160" s="80" t="s">
        <v>484</v>
      </c>
      <c r="C160" s="87" t="s">
        <v>480</v>
      </c>
      <c r="D160" s="134">
        <v>754.75</v>
      </c>
      <c r="E160" s="72" t="s">
        <v>474</v>
      </c>
    </row>
    <row r="161" spans="1:11" ht="14">
      <c r="A161" s="87" t="s">
        <v>485</v>
      </c>
      <c r="B161" s="80" t="s">
        <v>486</v>
      </c>
      <c r="C161" s="87" t="s">
        <v>480</v>
      </c>
      <c r="D161" s="134"/>
      <c r="E161" s="72" t="s">
        <v>474</v>
      </c>
    </row>
    <row r="162" spans="1:11" s="72" customFormat="1" ht="14">
      <c r="A162" s="87" t="s">
        <v>487</v>
      </c>
      <c r="B162" s="80" t="s">
        <v>488</v>
      </c>
      <c r="C162" s="87" t="s">
        <v>480</v>
      </c>
      <c r="D162" s="134"/>
      <c r="E162" s="72" t="s">
        <v>474</v>
      </c>
      <c r="G162" s="69"/>
      <c r="H162" s="69"/>
      <c r="I162" s="69"/>
      <c r="J162" s="69"/>
      <c r="K162" s="69"/>
    </row>
    <row r="163" spans="1:11" s="72" customFormat="1" ht="14">
      <c r="A163" s="87" t="s">
        <v>489</v>
      </c>
      <c r="B163" s="80" t="s">
        <v>490</v>
      </c>
      <c r="C163" s="87" t="s">
        <v>480</v>
      </c>
      <c r="D163" s="134"/>
      <c r="E163" s="72" t="s">
        <v>474</v>
      </c>
      <c r="G163" s="69"/>
      <c r="H163" s="69"/>
      <c r="I163" s="69"/>
      <c r="J163" s="69"/>
      <c r="K163" s="69"/>
    </row>
    <row r="164" spans="1:11" s="72" customFormat="1" ht="14">
      <c r="A164" s="87" t="s">
        <v>491</v>
      </c>
      <c r="B164" s="80" t="s">
        <v>492</v>
      </c>
      <c r="C164" s="87" t="s">
        <v>480</v>
      </c>
      <c r="D164" s="134"/>
      <c r="E164" s="72" t="s">
        <v>474</v>
      </c>
      <c r="G164" s="69"/>
      <c r="H164" s="69"/>
      <c r="I164" s="69"/>
      <c r="J164" s="69"/>
      <c r="K164" s="69"/>
    </row>
    <row r="165" spans="1:11" s="72" customFormat="1" ht="14">
      <c r="A165" s="87" t="s">
        <v>493</v>
      </c>
      <c r="B165" s="80" t="s">
        <v>494</v>
      </c>
      <c r="C165" s="87" t="s">
        <v>480</v>
      </c>
      <c r="D165" s="134"/>
      <c r="E165" s="72" t="s">
        <v>474</v>
      </c>
      <c r="G165" s="69"/>
      <c r="H165" s="69"/>
      <c r="I165" s="69"/>
      <c r="J165" s="69"/>
      <c r="K165" s="69"/>
    </row>
    <row r="166" spans="1:11" s="72" customFormat="1" ht="14">
      <c r="A166" s="87" t="s">
        <v>495</v>
      </c>
      <c r="B166" s="80" t="s">
        <v>496</v>
      </c>
      <c r="C166" s="87" t="s">
        <v>480</v>
      </c>
      <c r="D166" s="134"/>
      <c r="E166" s="72" t="s">
        <v>474</v>
      </c>
      <c r="G166" s="69"/>
      <c r="H166" s="69"/>
      <c r="I166" s="69"/>
      <c r="J166" s="69"/>
      <c r="K166" s="69"/>
    </row>
    <row r="167" spans="1:11" s="72" customFormat="1" ht="14">
      <c r="A167" s="87" t="s">
        <v>497</v>
      </c>
      <c r="B167" s="80" t="s">
        <v>498</v>
      </c>
      <c r="C167" s="87" t="s">
        <v>480</v>
      </c>
      <c r="D167" s="134"/>
      <c r="E167" s="72" t="s">
        <v>474</v>
      </c>
      <c r="G167" s="69"/>
      <c r="H167" s="69"/>
      <c r="I167" s="69"/>
      <c r="J167" s="69"/>
      <c r="K167" s="69"/>
    </row>
    <row r="168" spans="1:11" s="72" customFormat="1" ht="14">
      <c r="A168" s="87" t="s">
        <v>499</v>
      </c>
      <c r="B168" s="80" t="s">
        <v>500</v>
      </c>
      <c r="C168" s="87" t="s">
        <v>480</v>
      </c>
      <c r="D168" s="134"/>
      <c r="E168" s="72" t="s">
        <v>474</v>
      </c>
      <c r="G168" s="69"/>
      <c r="H168" s="69"/>
      <c r="I168" s="69"/>
      <c r="J168" s="69"/>
      <c r="K168" s="69"/>
    </row>
    <row r="169" spans="1:11" s="72" customFormat="1" ht="14">
      <c r="A169" s="87" t="s">
        <v>501</v>
      </c>
      <c r="B169" s="80" t="s">
        <v>502</v>
      </c>
      <c r="C169" s="87" t="s">
        <v>480</v>
      </c>
      <c r="D169" s="134"/>
      <c r="E169" s="72" t="s">
        <v>474</v>
      </c>
      <c r="G169" s="69"/>
      <c r="H169" s="69"/>
      <c r="I169" s="69"/>
      <c r="J169" s="69"/>
      <c r="K169" s="69"/>
    </row>
    <row r="170" spans="1:11" s="72" customFormat="1" ht="14">
      <c r="A170" s="87" t="s">
        <v>503</v>
      </c>
      <c r="B170" s="80" t="s">
        <v>504</v>
      </c>
      <c r="C170" s="87" t="s">
        <v>480</v>
      </c>
      <c r="D170" s="134"/>
      <c r="E170" s="72" t="s">
        <v>474</v>
      </c>
      <c r="G170" s="69"/>
      <c r="H170" s="69"/>
      <c r="I170" s="69"/>
      <c r="J170" s="69"/>
      <c r="K170" s="69"/>
    </row>
    <row r="171" spans="1:11" s="72" customFormat="1" ht="14">
      <c r="A171" s="87" t="s">
        <v>505</v>
      </c>
      <c r="B171" s="80" t="s">
        <v>506</v>
      </c>
      <c r="C171" s="87" t="s">
        <v>480</v>
      </c>
      <c r="D171" s="134"/>
      <c r="E171" s="72" t="s">
        <v>474</v>
      </c>
      <c r="G171" s="69"/>
      <c r="H171" s="69"/>
      <c r="I171" s="69"/>
      <c r="J171" s="69"/>
      <c r="K171" s="69"/>
    </row>
    <row r="172" spans="1:11" s="72" customFormat="1" ht="14">
      <c r="A172" s="87" t="s">
        <v>507</v>
      </c>
      <c r="B172" s="80" t="s">
        <v>508</v>
      </c>
      <c r="C172" s="87" t="s">
        <v>480</v>
      </c>
      <c r="D172" s="134"/>
      <c r="E172" s="72" t="s">
        <v>474</v>
      </c>
      <c r="G172" s="69"/>
      <c r="H172" s="69"/>
      <c r="I172" s="69"/>
      <c r="J172" s="69"/>
      <c r="K172" s="69"/>
    </row>
    <row r="173" spans="1:11" s="72" customFormat="1" ht="14">
      <c r="A173" s="87" t="s">
        <v>509</v>
      </c>
      <c r="B173" s="80" t="s">
        <v>510</v>
      </c>
      <c r="C173" s="87" t="s">
        <v>480</v>
      </c>
      <c r="D173" s="134">
        <v>824.7</v>
      </c>
      <c r="E173" s="72" t="s">
        <v>474</v>
      </c>
      <c r="G173" s="69"/>
      <c r="H173" s="69"/>
      <c r="I173" s="69"/>
      <c r="J173" s="69"/>
      <c r="K173" s="69"/>
    </row>
    <row r="174" spans="1:11" s="72" customFormat="1" ht="14">
      <c r="A174" s="87" t="s">
        <v>511</v>
      </c>
      <c r="B174" s="80" t="s">
        <v>512</v>
      </c>
      <c r="C174" s="87" t="s">
        <v>480</v>
      </c>
      <c r="D174" s="134"/>
      <c r="E174" s="72" t="s">
        <v>474</v>
      </c>
      <c r="G174" s="69"/>
      <c r="H174" s="69"/>
      <c r="I174" s="69"/>
      <c r="J174" s="69"/>
      <c r="K174" s="69"/>
    </row>
    <row r="175" spans="1:11" s="72" customFormat="1" ht="14">
      <c r="A175" s="87" t="s">
        <v>513</v>
      </c>
      <c r="B175" s="80" t="s">
        <v>514</v>
      </c>
      <c r="C175" s="87" t="s">
        <v>480</v>
      </c>
      <c r="D175" s="134"/>
      <c r="E175" s="72" t="s">
        <v>474</v>
      </c>
      <c r="G175" s="69"/>
      <c r="H175" s="69"/>
      <c r="I175" s="69"/>
      <c r="J175" s="69"/>
      <c r="K175" s="69"/>
    </row>
    <row r="176" spans="1:11" s="72" customFormat="1" ht="14">
      <c r="A176" s="87" t="s">
        <v>515</v>
      </c>
      <c r="B176" s="80" t="s">
        <v>516</v>
      </c>
      <c r="C176" s="87" t="s">
        <v>480</v>
      </c>
      <c r="D176" s="134"/>
      <c r="E176" s="72" t="s">
        <v>474</v>
      </c>
      <c r="G176" s="69"/>
      <c r="H176" s="69"/>
      <c r="I176" s="69"/>
      <c r="J176" s="69"/>
      <c r="K176" s="69"/>
    </row>
    <row r="177" spans="1:11" s="72" customFormat="1" ht="14">
      <c r="A177" s="87" t="s">
        <v>517</v>
      </c>
      <c r="B177" s="80" t="s">
        <v>518</v>
      </c>
      <c r="C177" s="87" t="s">
        <v>480</v>
      </c>
      <c r="D177" s="134"/>
      <c r="E177" s="72" t="s">
        <v>474</v>
      </c>
      <c r="G177" s="69"/>
      <c r="H177" s="69"/>
      <c r="I177" s="69"/>
      <c r="J177" s="69"/>
      <c r="K177" s="69"/>
    </row>
    <row r="178" spans="1:11" ht="14">
      <c r="A178" s="87" t="s">
        <v>519</v>
      </c>
      <c r="B178" s="80" t="s">
        <v>520</v>
      </c>
      <c r="C178" s="87" t="s">
        <v>480</v>
      </c>
      <c r="D178" s="134"/>
      <c r="E178" s="72" t="s">
        <v>474</v>
      </c>
    </row>
    <row r="179" spans="1:11" ht="14">
      <c r="A179" s="87" t="s">
        <v>521</v>
      </c>
      <c r="B179" s="80" t="s">
        <v>522</v>
      </c>
      <c r="C179" s="87" t="s">
        <v>480</v>
      </c>
      <c r="D179" s="134"/>
      <c r="E179" s="72" t="s">
        <v>474</v>
      </c>
    </row>
    <row r="180" spans="1:11" ht="14">
      <c r="A180" s="87" t="s">
        <v>523</v>
      </c>
      <c r="B180" s="80" t="s">
        <v>524</v>
      </c>
      <c r="C180" s="87" t="s">
        <v>480</v>
      </c>
      <c r="D180" s="134"/>
      <c r="E180" s="72" t="s">
        <v>474</v>
      </c>
    </row>
    <row r="181" spans="1:11" ht="14">
      <c r="A181" s="87" t="s">
        <v>525</v>
      </c>
      <c r="B181" s="80" t="s">
        <v>526</v>
      </c>
      <c r="C181" s="87" t="s">
        <v>480</v>
      </c>
      <c r="D181" s="134"/>
      <c r="E181" s="72" t="s">
        <v>474</v>
      </c>
    </row>
    <row r="182" spans="1:11" ht="14">
      <c r="A182" s="87" t="s">
        <v>527</v>
      </c>
      <c r="B182" s="80" t="s">
        <v>528</v>
      </c>
      <c r="C182" s="87" t="s">
        <v>480</v>
      </c>
      <c r="D182" s="134"/>
      <c r="E182" s="72" t="s">
        <v>474</v>
      </c>
    </row>
    <row r="183" spans="1:11" ht="14">
      <c r="A183" s="87" t="s">
        <v>529</v>
      </c>
      <c r="B183" s="80" t="s">
        <v>530</v>
      </c>
      <c r="C183" s="87" t="s">
        <v>480</v>
      </c>
      <c r="D183" s="134"/>
      <c r="E183" s="72" t="s">
        <v>474</v>
      </c>
    </row>
    <row r="184" spans="1:11" ht="14">
      <c r="A184" s="87" t="s">
        <v>531</v>
      </c>
      <c r="B184" s="80" t="s">
        <v>532</v>
      </c>
      <c r="C184" s="87" t="s">
        <v>480</v>
      </c>
      <c r="D184" s="134"/>
      <c r="E184" s="72" t="s">
        <v>474</v>
      </c>
    </row>
    <row r="185" spans="1:11" ht="14">
      <c r="A185" s="90" t="s">
        <v>533</v>
      </c>
      <c r="B185" s="91" t="s">
        <v>534</v>
      </c>
      <c r="C185" s="90" t="s">
        <v>480</v>
      </c>
      <c r="D185" s="136">
        <v>754.75</v>
      </c>
      <c r="E185" s="92" t="s">
        <v>474</v>
      </c>
    </row>
    <row r="186" spans="1:11" ht="14">
      <c r="A186" s="87" t="s">
        <v>535</v>
      </c>
      <c r="B186" s="80" t="s">
        <v>536</v>
      </c>
      <c r="C186" s="87" t="s">
        <v>480</v>
      </c>
      <c r="D186" s="130">
        <v>824.7</v>
      </c>
      <c r="E186" s="72" t="s">
        <v>474</v>
      </c>
    </row>
    <row r="187" spans="1:11" ht="14">
      <c r="A187" s="79"/>
      <c r="B187" s="80"/>
      <c r="C187" s="79"/>
      <c r="D187" s="129"/>
    </row>
    <row r="188" spans="1:11" ht="14.5">
      <c r="A188" s="69" t="s">
        <v>181</v>
      </c>
      <c r="B188" s="69" t="s">
        <v>537</v>
      </c>
      <c r="C188" s="69" t="s">
        <v>538</v>
      </c>
      <c r="D188" s="109">
        <f>33253.13/36</f>
        <v>923.69805555555547</v>
      </c>
      <c r="E188" s="69" t="s">
        <v>539</v>
      </c>
      <c r="F188" s="69"/>
    </row>
    <row r="189" spans="1:11" s="119" customFormat="1" ht="14.5">
      <c r="A189" s="120" t="s">
        <v>540</v>
      </c>
      <c r="B189" s="120" t="s">
        <v>541</v>
      </c>
      <c r="C189" s="69" t="s">
        <v>538</v>
      </c>
      <c r="D189" s="121">
        <f>233350/36</f>
        <v>6481.9444444444443</v>
      </c>
      <c r="E189" s="120" t="s">
        <v>542</v>
      </c>
    </row>
    <row r="190" spans="1:11" ht="14.5">
      <c r="A190" s="120" t="s">
        <v>543</v>
      </c>
      <c r="B190" s="120" t="s">
        <v>544</v>
      </c>
      <c r="C190" s="69" t="s">
        <v>538</v>
      </c>
      <c r="D190" s="122">
        <v>788.75</v>
      </c>
      <c r="E190" s="120" t="s">
        <v>545</v>
      </c>
      <c r="F190" s="69"/>
    </row>
    <row r="191" spans="1:11" ht="14.5">
      <c r="A191" s="120" t="s">
        <v>546</v>
      </c>
      <c r="B191" s="120" t="s">
        <v>547</v>
      </c>
      <c r="C191" s="69" t="s">
        <v>538</v>
      </c>
      <c r="D191" s="122">
        <f>5*99</f>
        <v>495</v>
      </c>
      <c r="E191" s="120" t="s">
        <v>548</v>
      </c>
      <c r="F191" s="69"/>
    </row>
    <row r="192" spans="1:11" ht="14.5">
      <c r="A192" s="120" t="s">
        <v>549</v>
      </c>
      <c r="B192" s="120" t="s">
        <v>550</v>
      </c>
      <c r="C192" s="69" t="s">
        <v>538</v>
      </c>
      <c r="D192" s="122">
        <f>5*17940/36</f>
        <v>2491.6666666666665</v>
      </c>
      <c r="E192" s="120" t="s">
        <v>551</v>
      </c>
      <c r="F192" s="69"/>
    </row>
    <row r="193" spans="1:6" ht="14">
      <c r="D193" s="69"/>
      <c r="E193" s="69"/>
      <c r="F193" s="69"/>
    </row>
    <row r="194" spans="1:6" ht="14">
      <c r="D194" s="69"/>
      <c r="E194" s="69"/>
      <c r="F194" s="69"/>
    </row>
    <row r="195" spans="1:6" ht="14">
      <c r="A195" s="79"/>
      <c r="B195" s="80"/>
      <c r="C195" s="79"/>
      <c r="D195" s="129"/>
    </row>
  </sheetData>
  <pageMargins left="0.511811024" right="0.511811024" top="0.78740157499999996" bottom="0.78740157499999996" header="0.31496062000000002" footer="0.31496062000000002"/>
  <pageSetup paperSize="9" orientation="portrait" horizontalDpi="200" verticalDpi="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27846A-FABF-4AA6-9EF8-133A4ACC8879}">
  <sheetPr>
    <tabColor theme="9" tint="-0.249977111117893"/>
  </sheetPr>
  <dimension ref="B1:F26"/>
  <sheetViews>
    <sheetView showGridLines="0" zoomScale="120" zoomScaleNormal="120" workbookViewId="0">
      <selection activeCell="L17" sqref="K17:L17"/>
    </sheetView>
  </sheetViews>
  <sheetFormatPr defaultColWidth="9.1796875" defaultRowHeight="12.5"/>
  <cols>
    <col min="1" max="1" width="3" style="68" customWidth="1"/>
    <col min="2" max="2" width="19.81640625" style="68" customWidth="1"/>
    <col min="3" max="3" width="20.81640625" style="68" bestFit="1" customWidth="1"/>
    <col min="4" max="5" width="13" style="68" customWidth="1"/>
    <col min="6" max="16384" width="9.1796875" style="68"/>
  </cols>
  <sheetData>
    <row r="1" spans="2:6">
      <c r="B1" s="94" t="s">
        <v>552</v>
      </c>
      <c r="C1" s="95"/>
      <c r="D1" s="95"/>
      <c r="E1" s="95"/>
      <c r="F1" s="96"/>
    </row>
    <row r="2" spans="2:6">
      <c r="B2" s="97" t="s">
        <v>553</v>
      </c>
      <c r="C2" s="98"/>
      <c r="D2" s="99" t="s">
        <v>554</v>
      </c>
      <c r="E2" s="100" t="s">
        <v>555</v>
      </c>
      <c r="F2" s="96"/>
    </row>
    <row r="3" spans="2:6">
      <c r="B3" s="101" t="s">
        <v>556</v>
      </c>
      <c r="C3" s="192" t="s">
        <v>557</v>
      </c>
      <c r="D3" s="193">
        <v>6.92</v>
      </c>
      <c r="E3" s="194">
        <v>10</v>
      </c>
      <c r="F3" s="96"/>
    </row>
    <row r="4" spans="2:6">
      <c r="B4" s="102" t="s">
        <v>558</v>
      </c>
      <c r="C4" s="195" t="s">
        <v>584</v>
      </c>
      <c r="D4" s="196">
        <v>0.78</v>
      </c>
      <c r="E4" s="197">
        <v>1.1299999999999999</v>
      </c>
      <c r="F4" s="96"/>
    </row>
    <row r="5" spans="2:6">
      <c r="B5" s="102" t="s">
        <v>559</v>
      </c>
      <c r="C5" s="195" t="s">
        <v>560</v>
      </c>
      <c r="D5" s="196">
        <v>0.5</v>
      </c>
      <c r="E5" s="197">
        <v>0.72</v>
      </c>
      <c r="F5" s="96"/>
    </row>
    <row r="6" spans="2:6">
      <c r="B6" s="103" t="s">
        <v>561</v>
      </c>
      <c r="C6" s="198" t="s">
        <v>562</v>
      </c>
      <c r="D6" s="199">
        <v>0.1</v>
      </c>
      <c r="E6" s="200">
        <v>0.14000000000000001</v>
      </c>
      <c r="F6" s="96"/>
    </row>
    <row r="7" spans="2:6">
      <c r="C7" s="201" t="s">
        <v>563</v>
      </c>
      <c r="D7" s="202">
        <v>8.3000000000000007</v>
      </c>
      <c r="E7" s="203">
        <v>11.99</v>
      </c>
      <c r="F7" s="96"/>
    </row>
    <row r="8" spans="2:6">
      <c r="B8" s="97" t="s">
        <v>564</v>
      </c>
      <c r="C8" s="204"/>
      <c r="D8" s="205" t="s">
        <v>554</v>
      </c>
      <c r="E8" s="206" t="s">
        <v>555</v>
      </c>
      <c r="F8" s="96"/>
    </row>
    <row r="9" spans="2:6">
      <c r="B9" s="104" t="s">
        <v>565</v>
      </c>
      <c r="C9" s="207" t="s">
        <v>557</v>
      </c>
      <c r="D9" s="208">
        <v>8.3000000000000007</v>
      </c>
      <c r="E9" s="209">
        <v>12</v>
      </c>
      <c r="F9" s="96"/>
    </row>
    <row r="10" spans="2:6">
      <c r="C10" s="201" t="s">
        <v>566</v>
      </c>
      <c r="D10" s="202">
        <v>8.3000000000000007</v>
      </c>
      <c r="E10" s="203">
        <v>12</v>
      </c>
      <c r="F10" s="96"/>
    </row>
    <row r="11" spans="2:6">
      <c r="B11" s="97" t="s">
        <v>567</v>
      </c>
      <c r="C11" s="204"/>
      <c r="D11" s="205" t="s">
        <v>554</v>
      </c>
      <c r="E11" s="206" t="s">
        <v>555</v>
      </c>
      <c r="F11" s="96"/>
    </row>
    <row r="12" spans="2:6">
      <c r="B12" s="105" t="s">
        <v>568</v>
      </c>
      <c r="C12" s="210" t="s">
        <v>569</v>
      </c>
      <c r="D12" s="193">
        <v>1.65</v>
      </c>
      <c r="E12" s="194">
        <v>2.39</v>
      </c>
      <c r="F12" s="96"/>
    </row>
    <row r="13" spans="2:6">
      <c r="B13" s="102" t="s">
        <v>570</v>
      </c>
      <c r="C13" s="195" t="s">
        <v>571</v>
      </c>
      <c r="D13" s="196">
        <v>7.6</v>
      </c>
      <c r="E13" s="197">
        <v>10.99</v>
      </c>
      <c r="F13" s="96"/>
    </row>
    <row r="14" spans="2:6">
      <c r="B14" s="103" t="s">
        <v>572</v>
      </c>
      <c r="C14" s="198" t="s">
        <v>583</v>
      </c>
      <c r="D14" s="199">
        <v>5</v>
      </c>
      <c r="E14" s="200">
        <v>7.23</v>
      </c>
      <c r="F14" s="96"/>
    </row>
    <row r="15" spans="2:6">
      <c r="C15" s="201" t="s">
        <v>573</v>
      </c>
      <c r="D15" s="202">
        <v>14.25</v>
      </c>
      <c r="E15" s="203">
        <v>20.61</v>
      </c>
      <c r="F15" s="96"/>
    </row>
    <row r="16" spans="2:6">
      <c r="B16" s="94" t="s">
        <v>574</v>
      </c>
      <c r="C16" s="190"/>
      <c r="D16" s="191">
        <v>30.84</v>
      </c>
      <c r="E16" s="191">
        <v>44.6</v>
      </c>
      <c r="F16" s="96"/>
    </row>
    <row r="17" spans="2:6">
      <c r="B17" s="106" t="s">
        <v>575</v>
      </c>
      <c r="C17" s="107"/>
      <c r="D17" s="107"/>
      <c r="E17" s="107"/>
      <c r="F17" s="107"/>
    </row>
    <row r="19" spans="2:6">
      <c r="B19" s="211" t="s">
        <v>585</v>
      </c>
    </row>
    <row r="21" spans="2:6" ht="12.75" customHeight="1">
      <c r="B21" s="236"/>
      <c r="C21" s="236"/>
      <c r="D21" s="236"/>
      <c r="E21" s="236"/>
    </row>
    <row r="22" spans="2:6">
      <c r="B22" s="236"/>
      <c r="C22" s="236"/>
      <c r="D22" s="236"/>
      <c r="E22" s="236"/>
    </row>
    <row r="23" spans="2:6">
      <c r="B23" s="236"/>
      <c r="C23" s="236"/>
      <c r="D23" s="236"/>
      <c r="E23" s="236"/>
    </row>
    <row r="24" spans="2:6">
      <c r="B24" s="236"/>
      <c r="C24" s="236"/>
      <c r="D24" s="236"/>
      <c r="E24" s="236"/>
    </row>
    <row r="25" spans="2:6">
      <c r="B25" s="236"/>
      <c r="C25" s="236"/>
      <c r="D25" s="236"/>
      <c r="E25" s="236"/>
    </row>
    <row r="26" spans="2:6">
      <c r="B26" s="236"/>
      <c r="C26" s="236"/>
      <c r="D26" s="236"/>
      <c r="E26" s="236"/>
    </row>
  </sheetData>
  <mergeCells count="1">
    <mergeCell ref="B21:E26"/>
  </mergeCell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EA8B85C320D1245AD29203472D0AC2A" ma:contentTypeVersion="12" ma:contentTypeDescription="Crie um novo documento." ma:contentTypeScope="" ma:versionID="77dab6ec6e5d53a0bee13928ece65489">
  <xsd:schema xmlns:xsd="http://www.w3.org/2001/XMLSchema" xmlns:xs="http://www.w3.org/2001/XMLSchema" xmlns:p="http://schemas.microsoft.com/office/2006/metadata/properties" xmlns:ns2="fcd22e16-3a46-4b33-bd03-0314e948e35c" xmlns:ns3="87b19f43-f988-4227-ab90-ef5e281e4fa6" targetNamespace="http://schemas.microsoft.com/office/2006/metadata/properties" ma:root="true" ma:fieldsID="0e6f7d9aa245e5ede28b63ea3fb9dfd9" ns2:_="" ns3:_="">
    <xsd:import namespace="fcd22e16-3a46-4b33-bd03-0314e948e35c"/>
    <xsd:import namespace="87b19f43-f988-4227-ab90-ef5e281e4fa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d22e16-3a46-4b33-bd03-0314e948e35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9010e475-73dd-4522-86ef-3e42b1872e6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b19f43-f988-4227-ab90-ef5e281e4fa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cd22e16-3a46-4b33-bd03-0314e948e35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93ACCBE-C25A-452B-ACF5-F9DAD952D6F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F3FE5CC-6AE4-4D8D-A418-35A69AEEAD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cd22e16-3a46-4b33-bd03-0314e948e35c"/>
    <ds:schemaRef ds:uri="87b19f43-f988-4227-ab90-ef5e281e4fa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9A83E11-EED3-4F24-B542-8783C245A4A3}">
  <ds:schemaRefs>
    <ds:schemaRef ds:uri="http://schemas.microsoft.com/office/2006/metadata/properties"/>
    <ds:schemaRef ds:uri="http://schemas.microsoft.com/office/infopath/2007/PartnerControls"/>
    <ds:schemaRef ds:uri="fcd22e16-3a46-4b33-bd03-0314e948e35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9</vt:i4>
      </vt:variant>
    </vt:vector>
  </HeadingPairs>
  <TitlesOfParts>
    <vt:vector size="9" baseType="lpstr">
      <vt:lpstr>SUPEA Quantidade</vt:lpstr>
      <vt:lpstr>SUPEA Descritivo</vt:lpstr>
      <vt:lpstr>SUPAQ Descritivo</vt:lpstr>
      <vt:lpstr>SUPET Descritivo</vt:lpstr>
      <vt:lpstr>SUROD Descritivo</vt:lpstr>
      <vt:lpstr>SUFER Descritivo</vt:lpstr>
      <vt:lpstr>PERFIS COM PESO</vt:lpstr>
      <vt:lpstr>TPU</vt:lpstr>
      <vt:lpstr>BDI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Lenovo</dc:creator>
  <cp:keywords/>
  <dc:description/>
  <cp:lastModifiedBy>Paulo Bernardes Honorio de Mendonça</cp:lastModifiedBy>
  <cp:revision/>
  <dcterms:created xsi:type="dcterms:W3CDTF">2023-05-23T17:48:58Z</dcterms:created>
  <dcterms:modified xsi:type="dcterms:W3CDTF">2024-04-05T21:15:59Z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0x010100AEA8B85C320D1245AD29203472D0AC2A</vt:lpwstr>
  </property>
  <property fmtid="{D5CDD505-2E9C-101B-9397-08002B2CF9AE}" pid="3" name="MediaServiceImageTags">
    <vt:lpwstr/>
  </property>
</Properties>
</file>