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429"/>
  <workbookPr codeName="EstaPastaDeTrabalho" defaultThemeVersion="166925"/>
  <mc:AlternateContent xmlns:mc="http://schemas.openxmlformats.org/markup-compatibility/2006">
    <mc:Choice Requires="x15">
      <x15ac:absPath xmlns:x15ac="http://schemas.microsoft.com/office/spreadsheetml/2010/11/ac" url="C:\Users\nathan.sarmento\Documents\2. Contratos\1. CT 2024 - GEMAB\BLOCO 3 - Espeleologia\"/>
    </mc:Choice>
  </mc:AlternateContent>
  <xr:revisionPtr revIDLastSave="0" documentId="13_ncr:1_{BC6B0780-85C6-4253-8262-6CE2EE705809}" xr6:coauthVersionLast="47" xr6:coauthVersionMax="47" xr10:uidLastSave="{00000000-0000-0000-0000-000000000000}"/>
  <bookViews>
    <workbookView xWindow="19200" yWindow="0" windowWidth="19200" windowHeight="15600" tabRatio="885" activeTab="21" xr2:uid="{ADE195B0-24E8-4754-AA9A-2CE6570E2656}"/>
  </bookViews>
  <sheets>
    <sheet name="CAPA" sheetId="148" r:id="rId1"/>
    <sheet name="BDI" sheetId="110" r:id="rId2"/>
    <sheet name="ORÇ REF" sheetId="13" state="hidden" r:id="rId3"/>
    <sheet name="STIG1.4" sheetId="68" state="hidden" r:id="rId4"/>
    <sheet name="STIG1.5" sheetId="69" state="hidden" r:id="rId5"/>
    <sheet name="CEGR2.1" sheetId="72" state="hidden" r:id="rId6"/>
    <sheet name="CEGR2.2" sheetId="78" state="hidden" r:id="rId7"/>
    <sheet name="CLEP3.1" sheetId="87" state="hidden" r:id="rId8"/>
    <sheet name="CLEP3.2" sheetId="89" state="hidden" r:id="rId9"/>
    <sheet name="CDAF4.1" sheetId="98" state="hidden" r:id="rId10"/>
    <sheet name="CDAF4.2" sheetId="100" state="hidden" r:id="rId11"/>
    <sheet name="CDAF4.3" sheetId="101" state="hidden" r:id="rId12"/>
    <sheet name="CDAF4.4" sheetId="102" state="hidden" r:id="rId13"/>
    <sheet name="CTEE5.1" sheetId="106" state="hidden" r:id="rId14"/>
    <sheet name="COOR6.1" sheetId="112" state="hidden" r:id="rId15"/>
    <sheet name="DSHO7.1" sheetId="111" state="hidden" r:id="rId16"/>
    <sheet name="CRONOGRAMA" sheetId="50" state="hidden" r:id="rId17"/>
    <sheet name=" Empreendimentos" sheetId="133" state="hidden" r:id="rId18"/>
    <sheet name="Empreendimentos" sheetId="144" state="hidden" r:id="rId19"/>
    <sheet name="Preços de Referência" sheetId="9" r:id="rId20"/>
    <sheet name="COTAÇÕES A" sheetId="205" r:id="rId21"/>
    <sheet name="PRODUTOS" sheetId="59" r:id="rId22"/>
  </sheets>
  <externalReferences>
    <externalReference r:id="rId23"/>
  </externalReferences>
  <definedNames>
    <definedName name="\i" localSheetId="1">#REF!</definedName>
    <definedName name="\i" localSheetId="7">#REF!</definedName>
    <definedName name="\i" localSheetId="8">#REF!</definedName>
    <definedName name="\i">#REF!</definedName>
    <definedName name="\l" localSheetId="1">#REF!</definedName>
    <definedName name="\l" localSheetId="7">#REF!</definedName>
    <definedName name="\l" localSheetId="8">#REF!</definedName>
    <definedName name="\l">#REF!</definedName>
    <definedName name="\s" localSheetId="1">#REF!</definedName>
    <definedName name="\s" localSheetId="7">#REF!</definedName>
    <definedName name="\s" localSheetId="8">#REF!</definedName>
    <definedName name="\s">#REF!</definedName>
    <definedName name="\t" localSheetId="1">#REF!</definedName>
    <definedName name="\t">#REF!</definedName>
    <definedName name="______JAZ1">#REF!</definedName>
    <definedName name="______JAZ11">#REF!</definedName>
    <definedName name="______JAZ2">#REF!</definedName>
    <definedName name="______JAZ22">#REF!</definedName>
    <definedName name="______JAZ3">#REF!</definedName>
    <definedName name="______JAZ33">#REF!</definedName>
    <definedName name="______RET1">#REF!</definedName>
    <definedName name="______tsd4">#REF!</definedName>
    <definedName name="______TT21" localSheetId="1">#REF!</definedName>
    <definedName name="______TT21">#REF!</definedName>
    <definedName name="______TT22" localSheetId="1">#REF!</definedName>
    <definedName name="______TT22">#REF!</definedName>
    <definedName name="_____br4" localSheetId="1">#REF!</definedName>
    <definedName name="_____br4">#REF!</definedName>
    <definedName name="_____JAZ1">#REF!</definedName>
    <definedName name="_____JAZ11">#REF!</definedName>
    <definedName name="_____JAZ2">#REF!</definedName>
    <definedName name="_____JAZ22">#REF!</definedName>
    <definedName name="_____JAZ3">#REF!</definedName>
    <definedName name="_____JAZ33">#REF!</definedName>
    <definedName name="_____ko1">#REF!</definedName>
    <definedName name="_____ko12">#REF!</definedName>
    <definedName name="_____ko13">#REF!</definedName>
    <definedName name="_____ko14">#REF!</definedName>
    <definedName name="_____ko15">#REF!</definedName>
    <definedName name="_____ko16">#REF!</definedName>
    <definedName name="_____ko18">#REF!</definedName>
    <definedName name="_____ko2">#REF!</definedName>
    <definedName name="_____ko20">#REF!</definedName>
    <definedName name="_____ko23">#REF!</definedName>
    <definedName name="_____ko24">#REF!</definedName>
    <definedName name="_____ko25">#REF!</definedName>
    <definedName name="_____ko27">#REF!</definedName>
    <definedName name="_____ko3">#REF!</definedName>
    <definedName name="_____ko36">#REF!</definedName>
    <definedName name="_____ko37">#REF!</definedName>
    <definedName name="_____ko5">#REF!</definedName>
    <definedName name="_____RET1">#REF!</definedName>
    <definedName name="_____sjp4" localSheetId="1">#REF!</definedName>
    <definedName name="_____sjp4">#REF!</definedName>
    <definedName name="_____tab0198" localSheetId="1">#REF!</definedName>
    <definedName name="_____tab0198">#REF!</definedName>
    <definedName name="_____tab0599" localSheetId="1">#REF!</definedName>
    <definedName name="_____tab0599">#REF!</definedName>
    <definedName name="_____tab092003" localSheetId="1">#REF!</definedName>
    <definedName name="_____tab092003">#REF!</definedName>
    <definedName name="_____tsd4">#REF!</definedName>
    <definedName name="_____TT1" localSheetId="1">#REF!</definedName>
    <definedName name="_____TT1">#REF!</definedName>
    <definedName name="_____TT2" localSheetId="1">#REF!</definedName>
    <definedName name="_____TT2">#REF!</definedName>
    <definedName name="_____TT21" localSheetId="1">#REF!</definedName>
    <definedName name="_____TT21">#REF!</definedName>
    <definedName name="_____TT22" localSheetId="1">#REF!</definedName>
    <definedName name="_____TT22">#REF!</definedName>
    <definedName name="_____TT4" localSheetId="1">#REF!</definedName>
    <definedName name="_____TT4">#REF!</definedName>
    <definedName name="____br4" localSheetId="1">#REF!</definedName>
    <definedName name="____br4">#REF!</definedName>
    <definedName name="____JAZ1">#REF!</definedName>
    <definedName name="____JAZ11">#REF!</definedName>
    <definedName name="____JAZ2">#REF!</definedName>
    <definedName name="____JAZ22">#REF!</definedName>
    <definedName name="____JAZ3">#REF!</definedName>
    <definedName name="____JAZ33">#REF!</definedName>
    <definedName name="____ko1">#REF!</definedName>
    <definedName name="____ko12">#REF!</definedName>
    <definedName name="____ko13">#REF!</definedName>
    <definedName name="____ko14">#REF!</definedName>
    <definedName name="____ko15">#REF!</definedName>
    <definedName name="____ko16">#REF!</definedName>
    <definedName name="____ko18">#REF!</definedName>
    <definedName name="____ko2">#REF!</definedName>
    <definedName name="____ko20">#REF!</definedName>
    <definedName name="____ko23">#REF!</definedName>
    <definedName name="____ko24">#REF!</definedName>
    <definedName name="____ko25">#REF!</definedName>
    <definedName name="____ko27">#REF!</definedName>
    <definedName name="____ko3">#REF!</definedName>
    <definedName name="____ko36">#REF!</definedName>
    <definedName name="____ko37">#REF!</definedName>
    <definedName name="____ko5">#REF!</definedName>
    <definedName name="____RET1">#REF!</definedName>
    <definedName name="____sjp4" localSheetId="1">#REF!</definedName>
    <definedName name="____sjp4">#REF!</definedName>
    <definedName name="____tab0198" localSheetId="1">#REF!</definedName>
    <definedName name="____tab0198">#REF!</definedName>
    <definedName name="____tab0599" localSheetId="1">#REF!</definedName>
    <definedName name="____tab0599">#REF!</definedName>
    <definedName name="____tab092003" localSheetId="1">#REF!</definedName>
    <definedName name="____tab092003">#REF!</definedName>
    <definedName name="____tsd4">#REF!</definedName>
    <definedName name="____TT1" localSheetId="1">#REF!</definedName>
    <definedName name="____TT1">#REF!</definedName>
    <definedName name="____TT2" localSheetId="1">#REF!</definedName>
    <definedName name="____TT2">#REF!</definedName>
    <definedName name="____TT21" localSheetId="1">#REF!</definedName>
    <definedName name="____TT21">#REF!</definedName>
    <definedName name="____TT22" localSheetId="1">#REF!</definedName>
    <definedName name="____TT22">#REF!</definedName>
    <definedName name="____TT4" localSheetId="1">#REF!</definedName>
    <definedName name="____TT4">#REF!</definedName>
    <definedName name="___br4" localSheetId="1">#REF!</definedName>
    <definedName name="___br4">#REF!</definedName>
    <definedName name="___JAZ1">#REF!</definedName>
    <definedName name="___JAZ11">#REF!</definedName>
    <definedName name="___JAZ2">#REF!</definedName>
    <definedName name="___JAZ22">#REF!</definedName>
    <definedName name="___JAZ3">#REF!</definedName>
    <definedName name="___JAZ33">#REF!</definedName>
    <definedName name="___ko1">#REF!</definedName>
    <definedName name="___ko12">#REF!</definedName>
    <definedName name="___ko13">#REF!</definedName>
    <definedName name="___ko14">#REF!</definedName>
    <definedName name="___ko15">#REF!</definedName>
    <definedName name="___ko16">#REF!</definedName>
    <definedName name="___ko18">#REF!</definedName>
    <definedName name="___ko2">#REF!</definedName>
    <definedName name="___ko20">#REF!</definedName>
    <definedName name="___ko23">#REF!</definedName>
    <definedName name="___ko24">#REF!</definedName>
    <definedName name="___ko25">#REF!</definedName>
    <definedName name="___ko27">#REF!</definedName>
    <definedName name="___ko3">#REF!</definedName>
    <definedName name="___ko36">#REF!</definedName>
    <definedName name="___ko37">#REF!</definedName>
    <definedName name="___ko5">#REF!</definedName>
    <definedName name="___RET1">#REF!</definedName>
    <definedName name="___sjp4" localSheetId="1">#REF!</definedName>
    <definedName name="___sjp4">#REF!</definedName>
    <definedName name="___tab0198" localSheetId="1">#REF!</definedName>
    <definedName name="___tab0198">#REF!</definedName>
    <definedName name="___tab0599" localSheetId="1">#REF!</definedName>
    <definedName name="___tab0599">#REF!</definedName>
    <definedName name="___tab092003" localSheetId="1">#REF!</definedName>
    <definedName name="___tab092003">#REF!</definedName>
    <definedName name="___tsd4">#REF!</definedName>
    <definedName name="___TT1" localSheetId="1">#REF!</definedName>
    <definedName name="___TT1">#REF!</definedName>
    <definedName name="___TT2" localSheetId="1">#REF!</definedName>
    <definedName name="___TT2">#REF!</definedName>
    <definedName name="___TT21" localSheetId="1">#REF!</definedName>
    <definedName name="___TT21">#REF!</definedName>
    <definedName name="___TT22" localSheetId="1">#REF!</definedName>
    <definedName name="___TT22">#REF!</definedName>
    <definedName name="___TT4" localSheetId="1">#REF!</definedName>
    <definedName name="___TT4">#REF!</definedName>
    <definedName name="__br4" localSheetId="1">#REF!</definedName>
    <definedName name="__br4">#REF!</definedName>
    <definedName name="__JAZ1">#REF!</definedName>
    <definedName name="__JAZ11">#REF!</definedName>
    <definedName name="__JAZ2">#REF!</definedName>
    <definedName name="__JAZ22">#REF!</definedName>
    <definedName name="__JAZ3">#REF!</definedName>
    <definedName name="__JAZ33">#REF!</definedName>
    <definedName name="__ko1">#REF!</definedName>
    <definedName name="__ko12">#REF!</definedName>
    <definedName name="__ko13">#REF!</definedName>
    <definedName name="__ko14">#REF!</definedName>
    <definedName name="__ko15">#REF!</definedName>
    <definedName name="__ko16">#REF!</definedName>
    <definedName name="__ko18">#REF!</definedName>
    <definedName name="__ko2">#REF!</definedName>
    <definedName name="__ko20">#REF!</definedName>
    <definedName name="__ko23">#REF!</definedName>
    <definedName name="__ko24">#REF!</definedName>
    <definedName name="__ko25">#REF!</definedName>
    <definedName name="__ko27">#REF!</definedName>
    <definedName name="__ko3">#REF!</definedName>
    <definedName name="__ko36">#REF!</definedName>
    <definedName name="__ko37">#REF!</definedName>
    <definedName name="__ko5">#REF!</definedName>
    <definedName name="__RET1">#REF!</definedName>
    <definedName name="__sjp4" localSheetId="1">#REF!</definedName>
    <definedName name="__sjp4">#REF!</definedName>
    <definedName name="__tab0198" localSheetId="1">#REF!</definedName>
    <definedName name="__tab0198">#REF!</definedName>
    <definedName name="__tab0599" localSheetId="1">#REF!</definedName>
    <definedName name="__tab0599">#REF!</definedName>
    <definedName name="__tab092003" localSheetId="1">#REF!</definedName>
    <definedName name="__tab092003">#REF!</definedName>
    <definedName name="__tsd4">#REF!</definedName>
    <definedName name="__TT1" localSheetId="1">#REF!</definedName>
    <definedName name="__TT1">#REF!</definedName>
    <definedName name="__TT2" localSheetId="1">#REF!</definedName>
    <definedName name="__TT2">#REF!</definedName>
    <definedName name="__TT21" localSheetId="1">#REF!</definedName>
    <definedName name="__TT21">#REF!</definedName>
    <definedName name="__TT22" localSheetId="1">#REF!</definedName>
    <definedName name="__TT22">#REF!</definedName>
    <definedName name="__TT4" localSheetId="1">#REF!</definedName>
    <definedName name="__TT4">#REF!</definedName>
    <definedName name="_01.01.01" localSheetId="1">#REF!</definedName>
    <definedName name="_01.01.01">#REF!</definedName>
    <definedName name="_1" localSheetId="1">#REF!</definedName>
    <definedName name="_1">#REF!</definedName>
    <definedName name="_10" localSheetId="1">#REF!</definedName>
    <definedName name="_10">#REF!</definedName>
    <definedName name="_11" localSheetId="1">#REF!</definedName>
    <definedName name="_11">#REF!</definedName>
    <definedName name="_12" localSheetId="1">#REF!</definedName>
    <definedName name="_12">#REF!</definedName>
    <definedName name="_13" localSheetId="1">#REF!</definedName>
    <definedName name="_13">#REF!</definedName>
    <definedName name="_14" localSheetId="1">#REF!</definedName>
    <definedName name="_14">#REF!</definedName>
    <definedName name="_15" localSheetId="1">#REF!</definedName>
    <definedName name="_15">#REF!</definedName>
    <definedName name="_1Sem_nome" localSheetId="1">#REF!</definedName>
    <definedName name="_1Sem_nome">#REF!</definedName>
    <definedName name="_2" localSheetId="1">#REF!</definedName>
    <definedName name="_2">#REF!</definedName>
    <definedName name="_3" localSheetId="1">#REF!</definedName>
    <definedName name="_3">#REF!</definedName>
    <definedName name="_4" localSheetId="1">#REF!</definedName>
    <definedName name="_4">#REF!</definedName>
    <definedName name="_4_Sem_nome" localSheetId="1">#REF!</definedName>
    <definedName name="_4_Sem_nome">#REF!</definedName>
    <definedName name="_5" localSheetId="1">#REF!</definedName>
    <definedName name="_5">#REF!</definedName>
    <definedName name="_6" localSheetId="1">#REF!</definedName>
    <definedName name="_6">#REF!</definedName>
    <definedName name="_7" localSheetId="1">#REF!</definedName>
    <definedName name="_7">#REF!</definedName>
    <definedName name="_8" localSheetId="1">#REF!</definedName>
    <definedName name="_8">#REF!</definedName>
    <definedName name="_8Sem_nome" localSheetId="1">#REF!</definedName>
    <definedName name="_8Sem_nome">#REF!</definedName>
    <definedName name="_9" localSheetId="1">#REF!</definedName>
    <definedName name="_9">#REF!</definedName>
    <definedName name="_A" localSheetId="1">#REF!</definedName>
    <definedName name="_A">#REF!</definedName>
    <definedName name="_A1" localSheetId="1">#REF!</definedName>
    <definedName name="_A1">#REF!</definedName>
    <definedName name="_B" localSheetId="1">#REF!</definedName>
    <definedName name="_B">#REF!</definedName>
    <definedName name="_br4" localSheetId="1">#REF!</definedName>
    <definedName name="_br4">#REF!</definedName>
    <definedName name="_cab1" localSheetId="1">#REF!</definedName>
    <definedName name="_cab1">#REF!</definedName>
    <definedName name="_COM010201" localSheetId="1">#REF!</definedName>
    <definedName name="_COM010201">#REF!</definedName>
    <definedName name="_COM010202" localSheetId="1">#REF!</definedName>
    <definedName name="_COM010202">#REF!</definedName>
    <definedName name="_COM010205" localSheetId="1">#REF!</definedName>
    <definedName name="_COM010205">#REF!</definedName>
    <definedName name="_COM010206" localSheetId="1">#REF!</definedName>
    <definedName name="_COM010206">#REF!</definedName>
    <definedName name="_COM010210" localSheetId="1">#REF!</definedName>
    <definedName name="_COM010210">#REF!</definedName>
    <definedName name="_COM010301" localSheetId="1">#REF!</definedName>
    <definedName name="_COM010301">#REF!</definedName>
    <definedName name="_COM010401" localSheetId="1">#REF!</definedName>
    <definedName name="_COM010401">#REF!</definedName>
    <definedName name="_COM010402" localSheetId="1">#REF!</definedName>
    <definedName name="_COM010402">#REF!</definedName>
    <definedName name="_COM010407" localSheetId="1">#REF!</definedName>
    <definedName name="_COM010407">#REF!</definedName>
    <definedName name="_COM010413" localSheetId="1">#REF!</definedName>
    <definedName name="_COM010413">#REF!</definedName>
    <definedName name="_COM010501" localSheetId="1">#REF!</definedName>
    <definedName name="_COM010501">#REF!</definedName>
    <definedName name="_COM010503" localSheetId="1">#REF!</definedName>
    <definedName name="_COM010503">#REF!</definedName>
    <definedName name="_COM010505" localSheetId="1">#REF!</definedName>
    <definedName name="_COM010505">#REF!</definedName>
    <definedName name="_COM010509" localSheetId="1">#REF!</definedName>
    <definedName name="_COM010509">#REF!</definedName>
    <definedName name="_COM010512" localSheetId="1">#REF!</definedName>
    <definedName name="_COM010512">#REF!</definedName>
    <definedName name="_COM010518" localSheetId="1">#REF!</definedName>
    <definedName name="_COM010518">#REF!</definedName>
    <definedName name="_COM010519" localSheetId="1">#REF!</definedName>
    <definedName name="_COM010519">#REF!</definedName>
    <definedName name="_COM010521" localSheetId="1">#REF!</definedName>
    <definedName name="_COM010521">#REF!</definedName>
    <definedName name="_COM010523" localSheetId="1">#REF!</definedName>
    <definedName name="_COM010523">#REF!</definedName>
    <definedName name="_COM010532" localSheetId="1">#REF!</definedName>
    <definedName name="_COM010532">#REF!</definedName>
    <definedName name="_COM010533" localSheetId="1">#REF!</definedName>
    <definedName name="_COM010533">#REF!</definedName>
    <definedName name="_COM010536" localSheetId="1">#REF!</definedName>
    <definedName name="_COM010536">#REF!</definedName>
    <definedName name="_COM010701" localSheetId="1">#REF!</definedName>
    <definedName name="_COM010701">#REF!</definedName>
    <definedName name="_COM010703" localSheetId="1">#REF!</definedName>
    <definedName name="_COM010703">#REF!</definedName>
    <definedName name="_COM010705" localSheetId="1">#REF!</definedName>
    <definedName name="_COM010705">#REF!</definedName>
    <definedName name="_COM010708" localSheetId="1">#REF!</definedName>
    <definedName name="_COM010708">#REF!</definedName>
    <definedName name="_COM010710" localSheetId="1">#REF!</definedName>
    <definedName name="_COM010710">#REF!</definedName>
    <definedName name="_COM010712" localSheetId="1">#REF!</definedName>
    <definedName name="_COM010712">#REF!</definedName>
    <definedName name="_COM010717" localSheetId="1">#REF!</definedName>
    <definedName name="_COM010717">#REF!</definedName>
    <definedName name="_COM010718" localSheetId="1">#REF!</definedName>
    <definedName name="_COM010718">#REF!</definedName>
    <definedName name="_COM020201" localSheetId="1">#REF!</definedName>
    <definedName name="_COM020201">#REF!</definedName>
    <definedName name="_COM020205" localSheetId="1">#REF!</definedName>
    <definedName name="_COM020205">#REF!</definedName>
    <definedName name="_COM020211" localSheetId="1">#REF!</definedName>
    <definedName name="_COM020211">#REF!</definedName>
    <definedName name="_COM020217" localSheetId="1">#REF!</definedName>
    <definedName name="_COM020217">#REF!</definedName>
    <definedName name="_COM030102" localSheetId="1">#REF!</definedName>
    <definedName name="_COM030102">#REF!</definedName>
    <definedName name="_COM030201" localSheetId="1">#REF!</definedName>
    <definedName name="_COM030201">#REF!</definedName>
    <definedName name="_COM030303" localSheetId="1">#REF!</definedName>
    <definedName name="_COM030303">#REF!</definedName>
    <definedName name="_COM030317" localSheetId="1">#REF!</definedName>
    <definedName name="_COM030317">#REF!</definedName>
    <definedName name="_COM040101" localSheetId="1">#REF!</definedName>
    <definedName name="_COM040101">#REF!</definedName>
    <definedName name="_COM040202" localSheetId="1">#REF!</definedName>
    <definedName name="_COM040202">#REF!</definedName>
    <definedName name="_COM050103" localSheetId="1">#REF!</definedName>
    <definedName name="_COM050103">#REF!</definedName>
    <definedName name="_COM050207" localSheetId="1">#REF!</definedName>
    <definedName name="_COM050207">#REF!</definedName>
    <definedName name="_COM060101" localSheetId="1">#REF!</definedName>
    <definedName name="_COM060101">#REF!</definedName>
    <definedName name="_COM080101" localSheetId="1">#REF!</definedName>
    <definedName name="_COM080101">#REF!</definedName>
    <definedName name="_COM080310" localSheetId="1">#REF!</definedName>
    <definedName name="_COM080310">#REF!</definedName>
    <definedName name="_COM090101" localSheetId="1">#REF!</definedName>
    <definedName name="_COM090101">#REF!</definedName>
    <definedName name="_COM100302" localSheetId="1">#REF!</definedName>
    <definedName name="_COM100302">#REF!</definedName>
    <definedName name="_COM110101" localSheetId="1">#REF!</definedName>
    <definedName name="_COM110101">#REF!</definedName>
    <definedName name="_COM110104" localSheetId="1">#REF!</definedName>
    <definedName name="_COM110104">#REF!</definedName>
    <definedName name="_COM110107" localSheetId="1">#REF!</definedName>
    <definedName name="_COM110107">#REF!</definedName>
    <definedName name="_COM120101" localSheetId="1">#REF!</definedName>
    <definedName name="_COM120101">#REF!</definedName>
    <definedName name="_COM120105" localSheetId="1">#REF!</definedName>
    <definedName name="_COM120105">#REF!</definedName>
    <definedName name="_COM120106" localSheetId="1">#REF!</definedName>
    <definedName name="_COM120106">#REF!</definedName>
    <definedName name="_COM120107" localSheetId="1">#REF!</definedName>
    <definedName name="_COM120107">#REF!</definedName>
    <definedName name="_COM120110" localSheetId="1">#REF!</definedName>
    <definedName name="_COM120110">#REF!</definedName>
    <definedName name="_COM120150" localSheetId="1">#REF!</definedName>
    <definedName name="_COM120150">#REF!</definedName>
    <definedName name="_COM130101" localSheetId="1">#REF!</definedName>
    <definedName name="_COM130101">#REF!</definedName>
    <definedName name="_COM130103" localSheetId="1">#REF!</definedName>
    <definedName name="_COM130103">#REF!</definedName>
    <definedName name="_COM130304" localSheetId="1">#REF!</definedName>
    <definedName name="_COM130304">#REF!</definedName>
    <definedName name="_COM130401" localSheetId="1">#REF!</definedName>
    <definedName name="_COM130401">#REF!</definedName>
    <definedName name="_COM140102" localSheetId="1">#REF!</definedName>
    <definedName name="_COM140102">#REF!</definedName>
    <definedName name="_COM140109" localSheetId="1">#REF!</definedName>
    <definedName name="_COM140109">#REF!</definedName>
    <definedName name="_COM140113" localSheetId="1">#REF!</definedName>
    <definedName name="_COM140113">#REF!</definedName>
    <definedName name="_COM140122" localSheetId="1">#REF!</definedName>
    <definedName name="_COM140122">#REF!</definedName>
    <definedName name="_COM140126" localSheetId="1">#REF!</definedName>
    <definedName name="_COM140126">#REF!</definedName>
    <definedName name="_COM140129" localSheetId="1">#REF!</definedName>
    <definedName name="_COM140129">#REF!</definedName>
    <definedName name="_COM140135" localSheetId="1">#REF!</definedName>
    <definedName name="_COM140135">#REF!</definedName>
    <definedName name="_COM140143" localSheetId="1">#REF!</definedName>
    <definedName name="_COM140143">#REF!</definedName>
    <definedName name="_COM140145" localSheetId="1">#REF!</definedName>
    <definedName name="_COM140145">#REF!</definedName>
    <definedName name="_COM150130" localSheetId="1">#REF!</definedName>
    <definedName name="_COM150130">#REF!</definedName>
    <definedName name="_COM170101" localSheetId="1">#REF!</definedName>
    <definedName name="_COM170101">#REF!</definedName>
    <definedName name="_COM170102" localSheetId="1">#REF!</definedName>
    <definedName name="_COM170102">#REF!</definedName>
    <definedName name="_COM170103" localSheetId="1">#REF!</definedName>
    <definedName name="_COM170103">#REF!</definedName>
    <definedName name="_FEV97" localSheetId="1">#REF!</definedName>
    <definedName name="_FEV97">#REF!</definedName>
    <definedName name="_Fill" localSheetId="1" hidden="1">#REF!</definedName>
    <definedName name="_Fill" hidden="1">#REF!</definedName>
    <definedName name="_xlnm._FilterDatabase" localSheetId="19" hidden="1">'Preços de Referência'!$A$3:$C$103</definedName>
    <definedName name="_xlnm._FilterDatabase" localSheetId="21" hidden="1">PRODUTOS!#REF!</definedName>
    <definedName name="_GLB2" localSheetId="1">#REF!</definedName>
    <definedName name="_GLB2">#REF!</definedName>
    <definedName name="_i3" localSheetId="1">#REF!</definedName>
    <definedName name="_i3">#REF!</definedName>
    <definedName name="_JAZ1">#REF!</definedName>
    <definedName name="_JAZ11">#REF!</definedName>
    <definedName name="_JAZ2">#REF!</definedName>
    <definedName name="_JAZ22">#REF!</definedName>
    <definedName name="_JAZ3">#REF!</definedName>
    <definedName name="_JAZ33">#REF!</definedName>
    <definedName name="_ko1">#REF!</definedName>
    <definedName name="_ko12">#REF!</definedName>
    <definedName name="_ko13">#REF!</definedName>
    <definedName name="_ko14">#REF!</definedName>
    <definedName name="_ko15">#REF!</definedName>
    <definedName name="_ko16">#REF!</definedName>
    <definedName name="_ko18">#REF!</definedName>
    <definedName name="_ko2">#REF!</definedName>
    <definedName name="_ko20">#REF!</definedName>
    <definedName name="_ko23">#REF!</definedName>
    <definedName name="_ko24">#REF!</definedName>
    <definedName name="_ko25">#REF!</definedName>
    <definedName name="_ko27">#REF!</definedName>
    <definedName name="_ko3">#REF!</definedName>
    <definedName name="_ko36">#REF!</definedName>
    <definedName name="_ko37">#REF!</definedName>
    <definedName name="_ko5">#REF!</definedName>
    <definedName name="_MAO010201" localSheetId="1">#REF!</definedName>
    <definedName name="_MAO010201">#REF!</definedName>
    <definedName name="_MAO010202" localSheetId="1">#REF!</definedName>
    <definedName name="_MAO010202">#REF!</definedName>
    <definedName name="_MAO010205" localSheetId="1">#REF!</definedName>
    <definedName name="_MAO010205">#REF!</definedName>
    <definedName name="_MAO010206" localSheetId="1">#REF!</definedName>
    <definedName name="_MAO010206">#REF!</definedName>
    <definedName name="_MAO010210" localSheetId="1">#REF!</definedName>
    <definedName name="_MAO010210">#REF!</definedName>
    <definedName name="_MAO010401" localSheetId="1">#REF!</definedName>
    <definedName name="_MAO010401">#REF!</definedName>
    <definedName name="_MAO010402" localSheetId="1">#REF!</definedName>
    <definedName name="_MAO010402">#REF!</definedName>
    <definedName name="_MAO010407" localSheetId="1">#REF!</definedName>
    <definedName name="_MAO010407">#REF!</definedName>
    <definedName name="_MAO010413" localSheetId="1">#REF!</definedName>
    <definedName name="_MAO010413">#REF!</definedName>
    <definedName name="_MAO010501" localSheetId="1">#REF!</definedName>
    <definedName name="_MAO010501">#REF!</definedName>
    <definedName name="_MAO010503" localSheetId="1">#REF!</definedName>
    <definedName name="_MAO010503">#REF!</definedName>
    <definedName name="_MAO010505" localSheetId="1">#REF!</definedName>
    <definedName name="_MAO010505">#REF!</definedName>
    <definedName name="_MAO010509" localSheetId="1">#REF!</definedName>
    <definedName name="_MAO010509">#REF!</definedName>
    <definedName name="_MAO010512" localSheetId="1">#REF!</definedName>
    <definedName name="_MAO010512">#REF!</definedName>
    <definedName name="_MAO010518" localSheetId="1">#REF!</definedName>
    <definedName name="_MAO010518">#REF!</definedName>
    <definedName name="_MAO010519" localSheetId="1">#REF!</definedName>
    <definedName name="_MAO010519">#REF!</definedName>
    <definedName name="_MAO010521" localSheetId="1">#REF!</definedName>
    <definedName name="_MAO010521">#REF!</definedName>
    <definedName name="_MAO010523" localSheetId="1">#REF!</definedName>
    <definedName name="_MAO010523">#REF!</definedName>
    <definedName name="_MAO010532" localSheetId="1">#REF!</definedName>
    <definedName name="_MAO010532">#REF!</definedName>
    <definedName name="_MAO010533" localSheetId="1">#REF!</definedName>
    <definedName name="_MAO010533">#REF!</definedName>
    <definedName name="_MAO010536" localSheetId="1">#REF!</definedName>
    <definedName name="_MAO010536">#REF!</definedName>
    <definedName name="_MAO010701" localSheetId="1">#REF!</definedName>
    <definedName name="_MAO010701">#REF!</definedName>
    <definedName name="_MAO010703" localSheetId="1">#REF!</definedName>
    <definedName name="_MAO010703">#REF!</definedName>
    <definedName name="_MAO010705" localSheetId="1">#REF!</definedName>
    <definedName name="_MAO010705">#REF!</definedName>
    <definedName name="_MAO010708" localSheetId="1">#REF!</definedName>
    <definedName name="_MAO010708">#REF!</definedName>
    <definedName name="_MAO010710" localSheetId="1">#REF!</definedName>
    <definedName name="_MAO010710">#REF!</definedName>
    <definedName name="_MAO010712" localSheetId="1">#REF!</definedName>
    <definedName name="_MAO010712">#REF!</definedName>
    <definedName name="_MAO010717" localSheetId="1">#REF!</definedName>
    <definedName name="_MAO010717">#REF!</definedName>
    <definedName name="_MAO020201" localSheetId="1">#REF!</definedName>
    <definedName name="_MAO020201">#REF!</definedName>
    <definedName name="_MAO020205" localSheetId="1">#REF!</definedName>
    <definedName name="_MAO020205">#REF!</definedName>
    <definedName name="_MAO020211" localSheetId="1">#REF!</definedName>
    <definedName name="_MAO020211">#REF!</definedName>
    <definedName name="_MAO020217" localSheetId="1">#REF!</definedName>
    <definedName name="_MAO020217">#REF!</definedName>
    <definedName name="_MAO030102" localSheetId="1">#REF!</definedName>
    <definedName name="_MAO030102">#REF!</definedName>
    <definedName name="_MAO030201" localSheetId="1">#REF!</definedName>
    <definedName name="_MAO030201">#REF!</definedName>
    <definedName name="_MAO030303" localSheetId="1">#REF!</definedName>
    <definedName name="_MAO030303">#REF!</definedName>
    <definedName name="_MAO030317" localSheetId="1">#REF!</definedName>
    <definedName name="_MAO030317">#REF!</definedName>
    <definedName name="_MAO040101" localSheetId="1">#REF!</definedName>
    <definedName name="_MAO040101">#REF!</definedName>
    <definedName name="_MAO040202" localSheetId="1">#REF!</definedName>
    <definedName name="_MAO040202">#REF!</definedName>
    <definedName name="_MAO050103" localSheetId="1">#REF!</definedName>
    <definedName name="_MAO050103">#REF!</definedName>
    <definedName name="_MAO050207" localSheetId="1">#REF!</definedName>
    <definedName name="_MAO050207">#REF!</definedName>
    <definedName name="_MAO060101" localSheetId="1">#REF!</definedName>
    <definedName name="_MAO060101">#REF!</definedName>
    <definedName name="_MAO080310" localSheetId="1">#REF!</definedName>
    <definedName name="_MAO080310">#REF!</definedName>
    <definedName name="_MAO090101" localSheetId="1">#REF!</definedName>
    <definedName name="_MAO090101">#REF!</definedName>
    <definedName name="_MAO110101" localSheetId="1">#REF!</definedName>
    <definedName name="_MAO110101">#REF!</definedName>
    <definedName name="_MAO110104" localSheetId="1">#REF!</definedName>
    <definedName name="_MAO110104">#REF!</definedName>
    <definedName name="_MAO110107" localSheetId="1">#REF!</definedName>
    <definedName name="_MAO110107">#REF!</definedName>
    <definedName name="_MAO120101" localSheetId="1">#REF!</definedName>
    <definedName name="_MAO120101">#REF!</definedName>
    <definedName name="_MAO120105" localSheetId="1">#REF!</definedName>
    <definedName name="_MAO120105">#REF!</definedName>
    <definedName name="_MAO120106" localSheetId="1">#REF!</definedName>
    <definedName name="_MAO120106">#REF!</definedName>
    <definedName name="_MAO120107" localSheetId="1">#REF!</definedName>
    <definedName name="_MAO120107">#REF!</definedName>
    <definedName name="_MAO120110" localSheetId="1">#REF!</definedName>
    <definedName name="_MAO120110">#REF!</definedName>
    <definedName name="_MAO120150" localSheetId="1">#REF!</definedName>
    <definedName name="_MAO120150">#REF!</definedName>
    <definedName name="_MAO130101" localSheetId="1">#REF!</definedName>
    <definedName name="_MAO130101">#REF!</definedName>
    <definedName name="_MAO130103" localSheetId="1">#REF!</definedName>
    <definedName name="_MAO130103">#REF!</definedName>
    <definedName name="_MAO130304" localSheetId="1">#REF!</definedName>
    <definedName name="_MAO130304">#REF!</definedName>
    <definedName name="_MAO130401" localSheetId="1">#REF!</definedName>
    <definedName name="_MAO130401">#REF!</definedName>
    <definedName name="_MAO140102" localSheetId="1">#REF!</definedName>
    <definedName name="_MAO140102">#REF!</definedName>
    <definedName name="_MAO140109" localSheetId="1">#REF!</definedName>
    <definedName name="_MAO140109">#REF!</definedName>
    <definedName name="_MAO140113" localSheetId="1">#REF!</definedName>
    <definedName name="_MAO140113">#REF!</definedName>
    <definedName name="_MAO140122" localSheetId="1">#REF!</definedName>
    <definedName name="_MAO140122">#REF!</definedName>
    <definedName name="_MAO140126" localSheetId="1">#REF!</definedName>
    <definedName name="_MAO140126">#REF!</definedName>
    <definedName name="_MAO140129" localSheetId="1">#REF!</definedName>
    <definedName name="_MAO140129">#REF!</definedName>
    <definedName name="_MAO140135" localSheetId="1">#REF!</definedName>
    <definedName name="_MAO140135">#REF!</definedName>
    <definedName name="_MAO140143" localSheetId="1">#REF!</definedName>
    <definedName name="_MAO140143">#REF!</definedName>
    <definedName name="_MAO140145" localSheetId="1">#REF!</definedName>
    <definedName name="_MAO140145">#REF!</definedName>
    <definedName name="_MAT010301" localSheetId="1">#REF!</definedName>
    <definedName name="_MAT010301">#REF!</definedName>
    <definedName name="_MAT010401" localSheetId="1">#REF!</definedName>
    <definedName name="_MAT010401">#REF!</definedName>
    <definedName name="_MAT010402" localSheetId="1">#REF!</definedName>
    <definedName name="_MAT010402">#REF!</definedName>
    <definedName name="_MAT010407" localSheetId="1">#REF!</definedName>
    <definedName name="_MAT010407">#REF!</definedName>
    <definedName name="_MAT010413" localSheetId="1">#REF!</definedName>
    <definedName name="_MAT010413">#REF!</definedName>
    <definedName name="_MAT010536" localSheetId="1">#REF!</definedName>
    <definedName name="_MAT010536">#REF!</definedName>
    <definedName name="_MAT010703" localSheetId="1">#REF!</definedName>
    <definedName name="_MAT010703">#REF!</definedName>
    <definedName name="_MAT010708" localSheetId="1">#REF!</definedName>
    <definedName name="_MAT010708">#REF!</definedName>
    <definedName name="_MAT010710" localSheetId="1">#REF!</definedName>
    <definedName name="_MAT010710">#REF!</definedName>
    <definedName name="_MAT010718" localSheetId="1">#REF!</definedName>
    <definedName name="_MAT010718">#REF!</definedName>
    <definedName name="_MAT020201" localSheetId="1">#REF!</definedName>
    <definedName name="_MAT020201">#REF!</definedName>
    <definedName name="_MAT020205" localSheetId="1">#REF!</definedName>
    <definedName name="_MAT020205">#REF!</definedName>
    <definedName name="_MAT020211" localSheetId="1">#REF!</definedName>
    <definedName name="_MAT020211">#REF!</definedName>
    <definedName name="_MAT030102" localSheetId="1">#REF!</definedName>
    <definedName name="_MAT030102">#REF!</definedName>
    <definedName name="_MAT030201" localSheetId="1">#REF!</definedName>
    <definedName name="_MAT030201">#REF!</definedName>
    <definedName name="_MAT030303" localSheetId="1">#REF!</definedName>
    <definedName name="_MAT030303">#REF!</definedName>
    <definedName name="_MAT030317" localSheetId="1">#REF!</definedName>
    <definedName name="_MAT030317">#REF!</definedName>
    <definedName name="_MAT040101" localSheetId="1">#REF!</definedName>
    <definedName name="_MAT040101">#REF!</definedName>
    <definedName name="_MAT040202" localSheetId="1">#REF!</definedName>
    <definedName name="_MAT040202">#REF!</definedName>
    <definedName name="_MAT050103" localSheetId="1">#REF!</definedName>
    <definedName name="_MAT050103">#REF!</definedName>
    <definedName name="_MAT050207" localSheetId="1">#REF!</definedName>
    <definedName name="_MAT050207">#REF!</definedName>
    <definedName name="_MAT060101" localSheetId="1">#REF!</definedName>
    <definedName name="_MAT060101">#REF!</definedName>
    <definedName name="_MAT080101" localSheetId="1">#REF!</definedName>
    <definedName name="_MAT080101">#REF!</definedName>
    <definedName name="_MAT080310" localSheetId="1">#REF!</definedName>
    <definedName name="_MAT080310">#REF!</definedName>
    <definedName name="_MAT090101" localSheetId="1">#REF!</definedName>
    <definedName name="_MAT090101">#REF!</definedName>
    <definedName name="_MAT100302" localSheetId="1">#REF!</definedName>
    <definedName name="_MAT100302">#REF!</definedName>
    <definedName name="_MAT110101" localSheetId="1">#REF!</definedName>
    <definedName name="_MAT110101">#REF!</definedName>
    <definedName name="_MAT110104" localSheetId="1">#REF!</definedName>
    <definedName name="_MAT110104">#REF!</definedName>
    <definedName name="_MAT110107" localSheetId="1">#REF!</definedName>
    <definedName name="_MAT110107">#REF!</definedName>
    <definedName name="_MAT120101" localSheetId="1">#REF!</definedName>
    <definedName name="_MAT120101">#REF!</definedName>
    <definedName name="_MAT120105" localSheetId="1">#REF!</definedName>
    <definedName name="_MAT120105">#REF!</definedName>
    <definedName name="_MAT120106" localSheetId="1">#REF!</definedName>
    <definedName name="_MAT120106">#REF!</definedName>
    <definedName name="_MAT120107" localSheetId="1">#REF!</definedName>
    <definedName name="_MAT120107">#REF!</definedName>
    <definedName name="_MAT120110" localSheetId="1">#REF!</definedName>
    <definedName name="_MAT120110">#REF!</definedName>
    <definedName name="_MAT120150" localSheetId="1">#REF!</definedName>
    <definedName name="_MAT120150">#REF!</definedName>
    <definedName name="_MAT130101" localSheetId="1">#REF!</definedName>
    <definedName name="_MAT130101">#REF!</definedName>
    <definedName name="_MAT130103" localSheetId="1">#REF!</definedName>
    <definedName name="_MAT130103">#REF!</definedName>
    <definedName name="_MAT130304" localSheetId="1">#REF!</definedName>
    <definedName name="_MAT130304">#REF!</definedName>
    <definedName name="_MAT130401" localSheetId="1">#REF!</definedName>
    <definedName name="_MAT130401">#REF!</definedName>
    <definedName name="_MAT140102" localSheetId="1">#REF!</definedName>
    <definedName name="_MAT140102">#REF!</definedName>
    <definedName name="_MAT140109" localSheetId="1">#REF!</definedName>
    <definedName name="_MAT140109">#REF!</definedName>
    <definedName name="_MAT140113" localSheetId="1">#REF!</definedName>
    <definedName name="_MAT140113">#REF!</definedName>
    <definedName name="_MAT140122" localSheetId="1">#REF!</definedName>
    <definedName name="_MAT140122">#REF!</definedName>
    <definedName name="_MAT140126" localSheetId="1">#REF!</definedName>
    <definedName name="_MAT140126">#REF!</definedName>
    <definedName name="_MAT140129" localSheetId="1">#REF!</definedName>
    <definedName name="_MAT140129">#REF!</definedName>
    <definedName name="_MAT140135" localSheetId="1">#REF!</definedName>
    <definedName name="_MAT140135">#REF!</definedName>
    <definedName name="_MAT140143" localSheetId="1">#REF!</definedName>
    <definedName name="_MAT140143">#REF!</definedName>
    <definedName name="_MAT140145" localSheetId="1">#REF!</definedName>
    <definedName name="_MAT140145">#REF!</definedName>
    <definedName name="_MAT150130" localSheetId="1">#REF!</definedName>
    <definedName name="_MAT150130">#REF!</definedName>
    <definedName name="_MAT170101" localSheetId="1">#REF!</definedName>
    <definedName name="_MAT170101">#REF!</definedName>
    <definedName name="_MAT170102" localSheetId="1">#REF!</definedName>
    <definedName name="_MAT170102">#REF!</definedName>
    <definedName name="_MAT170103" localSheetId="1">#REF!</definedName>
    <definedName name="_MAT170103">#REF!</definedName>
    <definedName name="_Order1" hidden="1">255</definedName>
    <definedName name="_Order2" hidden="1">255</definedName>
    <definedName name="_PRE010201" localSheetId="1">#REF!</definedName>
    <definedName name="_PRE010201">#REF!</definedName>
    <definedName name="_PRE010202" localSheetId="1">#REF!</definedName>
    <definedName name="_PRE010202">#REF!</definedName>
    <definedName name="_PRE010205" localSheetId="1">#REF!</definedName>
    <definedName name="_PRE010205">#REF!</definedName>
    <definedName name="_PRE010206" localSheetId="1">#REF!</definedName>
    <definedName name="_PRE010206">#REF!</definedName>
    <definedName name="_PRE010210" localSheetId="1">#REF!</definedName>
    <definedName name="_PRE010210">#REF!</definedName>
    <definedName name="_PRE010301" localSheetId="1">#REF!</definedName>
    <definedName name="_PRE010301">#REF!</definedName>
    <definedName name="_PRE010401" localSheetId="1">#REF!</definedName>
    <definedName name="_PRE010401">#REF!</definedName>
    <definedName name="_PRE010402" localSheetId="1">#REF!</definedName>
    <definedName name="_PRE010402">#REF!</definedName>
    <definedName name="_PRE010407" localSheetId="1">#REF!</definedName>
    <definedName name="_PRE010407">#REF!</definedName>
    <definedName name="_PRE010413" localSheetId="1">#REF!</definedName>
    <definedName name="_PRE010413">#REF!</definedName>
    <definedName name="_PRE010501" localSheetId="1">#REF!</definedName>
    <definedName name="_PRE010501">#REF!</definedName>
    <definedName name="_PRE010503" localSheetId="1">#REF!</definedName>
    <definedName name="_PRE010503">#REF!</definedName>
    <definedName name="_PRE010505" localSheetId="1">#REF!</definedName>
    <definedName name="_PRE010505">#REF!</definedName>
    <definedName name="_PRE010509" localSheetId="1">#REF!</definedName>
    <definedName name="_PRE010509">#REF!</definedName>
    <definedName name="_PRE010512" localSheetId="1">#REF!</definedName>
    <definedName name="_PRE010512">#REF!</definedName>
    <definedName name="_PRE010518" localSheetId="1">#REF!</definedName>
    <definedName name="_PRE010518">#REF!</definedName>
    <definedName name="_PRE010519" localSheetId="1">#REF!</definedName>
    <definedName name="_PRE010519">#REF!</definedName>
    <definedName name="_PRE010521" localSheetId="1">#REF!</definedName>
    <definedName name="_PRE010521">#REF!</definedName>
    <definedName name="_PRE010523" localSheetId="1">#REF!</definedName>
    <definedName name="_PRE010523">#REF!</definedName>
    <definedName name="_PRE010532" localSheetId="1">#REF!</definedName>
    <definedName name="_PRE010532">#REF!</definedName>
    <definedName name="_PRE010533" localSheetId="1">#REF!</definedName>
    <definedName name="_PRE010533">#REF!</definedName>
    <definedName name="_PRE010536" localSheetId="1">#REF!</definedName>
    <definedName name="_PRE010536">#REF!</definedName>
    <definedName name="_PRE010701" localSheetId="1">#REF!</definedName>
    <definedName name="_PRE010701">#REF!</definedName>
    <definedName name="_PRE010703" localSheetId="1">#REF!</definedName>
    <definedName name="_PRE010703">#REF!</definedName>
    <definedName name="_PRE010705" localSheetId="1">#REF!</definedName>
    <definedName name="_PRE010705">#REF!</definedName>
    <definedName name="_PRE010708" localSheetId="1">#REF!</definedName>
    <definedName name="_PRE010708">#REF!</definedName>
    <definedName name="_PRE010710" localSheetId="1">#REF!</definedName>
    <definedName name="_PRE010710">#REF!</definedName>
    <definedName name="_PRE010712" localSheetId="1">#REF!</definedName>
    <definedName name="_PRE010712">#REF!</definedName>
    <definedName name="_PRE010717" localSheetId="1">#REF!</definedName>
    <definedName name="_PRE010717">#REF!</definedName>
    <definedName name="_PRE010718" localSheetId="1">#REF!</definedName>
    <definedName name="_PRE010718">#REF!</definedName>
    <definedName name="_PRE020201" localSheetId="1">#REF!</definedName>
    <definedName name="_PRE020201">#REF!</definedName>
    <definedName name="_PRE020205" localSheetId="1">#REF!</definedName>
    <definedName name="_PRE020205">#REF!</definedName>
    <definedName name="_PRE020211" localSheetId="1">#REF!</definedName>
    <definedName name="_PRE020211">#REF!</definedName>
    <definedName name="_PRE020217" localSheetId="1">#REF!</definedName>
    <definedName name="_PRE020217">#REF!</definedName>
    <definedName name="_PRE030102" localSheetId="1">#REF!</definedName>
    <definedName name="_PRE030102">#REF!</definedName>
    <definedName name="_PRE030201" localSheetId="1">#REF!</definedName>
    <definedName name="_PRE030201">#REF!</definedName>
    <definedName name="_PRE030303" localSheetId="1">#REF!</definedName>
    <definedName name="_PRE030303">#REF!</definedName>
    <definedName name="_PRE030317" localSheetId="1">#REF!</definedName>
    <definedName name="_PRE030317">#REF!</definedName>
    <definedName name="_PRE040101" localSheetId="1">#REF!</definedName>
    <definedName name="_PRE040101">#REF!</definedName>
    <definedName name="_PRE040202" localSheetId="1">#REF!</definedName>
    <definedName name="_PRE040202">#REF!</definedName>
    <definedName name="_PRE050103" localSheetId="1">#REF!</definedName>
    <definedName name="_PRE050103">#REF!</definedName>
    <definedName name="_PRE050207" localSheetId="1">#REF!</definedName>
    <definedName name="_PRE050207">#REF!</definedName>
    <definedName name="_PRE060101" localSheetId="1">#REF!</definedName>
    <definedName name="_PRE060101">#REF!</definedName>
    <definedName name="_PRE080101" localSheetId="1">#REF!</definedName>
    <definedName name="_PRE080101">#REF!</definedName>
    <definedName name="_PRE080310" localSheetId="1">#REF!</definedName>
    <definedName name="_PRE080310">#REF!</definedName>
    <definedName name="_PRE090101" localSheetId="1">#REF!</definedName>
    <definedName name="_PRE090101">#REF!</definedName>
    <definedName name="_PRE100302" localSheetId="1">#REF!</definedName>
    <definedName name="_PRE100302">#REF!</definedName>
    <definedName name="_PRE110101" localSheetId="1">#REF!</definedName>
    <definedName name="_PRE110101">#REF!</definedName>
    <definedName name="_PRE110104" localSheetId="1">#REF!</definedName>
    <definedName name="_PRE110104">#REF!</definedName>
    <definedName name="_PRE110107" localSheetId="1">#REF!</definedName>
    <definedName name="_PRE110107">#REF!</definedName>
    <definedName name="_PRE120101" localSheetId="1">#REF!</definedName>
    <definedName name="_PRE120101">#REF!</definedName>
    <definedName name="_PRE120105" localSheetId="1">#REF!</definedName>
    <definedName name="_PRE120105">#REF!</definedName>
    <definedName name="_PRE120106" localSheetId="1">#REF!</definedName>
    <definedName name="_PRE120106">#REF!</definedName>
    <definedName name="_PRE120107" localSheetId="1">#REF!</definedName>
    <definedName name="_PRE120107">#REF!</definedName>
    <definedName name="_PRE120110" localSheetId="1">#REF!</definedName>
    <definedName name="_PRE120110">#REF!</definedName>
    <definedName name="_PRE120150" localSheetId="1">#REF!</definedName>
    <definedName name="_PRE120150">#REF!</definedName>
    <definedName name="_PRE130101" localSheetId="1">#REF!</definedName>
    <definedName name="_PRE130101">#REF!</definedName>
    <definedName name="_PRE130103" localSheetId="1">#REF!</definedName>
    <definedName name="_PRE130103">#REF!</definedName>
    <definedName name="_PRE130304" localSheetId="1">#REF!</definedName>
    <definedName name="_PRE130304">#REF!</definedName>
    <definedName name="_PRE130401" localSheetId="1">#REF!</definedName>
    <definedName name="_PRE130401">#REF!</definedName>
    <definedName name="_PRE140102" localSheetId="1">#REF!</definedName>
    <definedName name="_PRE140102">#REF!</definedName>
    <definedName name="_PRE140109" localSheetId="1">#REF!</definedName>
    <definedName name="_PRE140109">#REF!</definedName>
    <definedName name="_PRE140113" localSheetId="1">#REF!</definedName>
    <definedName name="_PRE140113">#REF!</definedName>
    <definedName name="_PRE140122" localSheetId="1">#REF!</definedName>
    <definedName name="_PRE140122">#REF!</definedName>
    <definedName name="_PRE140126" localSheetId="1">#REF!</definedName>
    <definedName name="_PRE140126">#REF!</definedName>
    <definedName name="_PRE140129" localSheetId="1">#REF!</definedName>
    <definedName name="_PRE140129">#REF!</definedName>
    <definedName name="_PRE140135" localSheetId="1">#REF!</definedName>
    <definedName name="_PRE140135">#REF!</definedName>
    <definedName name="_PRE140143" localSheetId="1">#REF!</definedName>
    <definedName name="_PRE140143">#REF!</definedName>
    <definedName name="_PRE140145" localSheetId="1">#REF!</definedName>
    <definedName name="_PRE140145">#REF!</definedName>
    <definedName name="_PRE150130" localSheetId="1">#REF!</definedName>
    <definedName name="_PRE150130">#REF!</definedName>
    <definedName name="_PRE170101" localSheetId="1">#REF!</definedName>
    <definedName name="_PRE170101">#REF!</definedName>
    <definedName name="_PRE170102" localSheetId="1">#REF!</definedName>
    <definedName name="_PRE170102">#REF!</definedName>
    <definedName name="_PRE170103" localSheetId="1">#REF!</definedName>
    <definedName name="_PRE170103">#REF!</definedName>
    <definedName name="_QUA010201" localSheetId="1">#REF!</definedName>
    <definedName name="_QUA010201">#REF!</definedName>
    <definedName name="_QUA010202" localSheetId="1">#REF!</definedName>
    <definedName name="_QUA010202">#REF!</definedName>
    <definedName name="_QUA010205" localSheetId="1">#REF!</definedName>
    <definedName name="_QUA010205">#REF!</definedName>
    <definedName name="_QUA010206" localSheetId="1">#REF!</definedName>
    <definedName name="_QUA010206">#REF!</definedName>
    <definedName name="_QUA010210" localSheetId="1">#REF!</definedName>
    <definedName name="_QUA010210">#REF!</definedName>
    <definedName name="_QUA010301" localSheetId="1">#REF!</definedName>
    <definedName name="_QUA010301">#REF!</definedName>
    <definedName name="_QUA010401" localSheetId="1">#REF!</definedName>
    <definedName name="_QUA010401">#REF!</definedName>
    <definedName name="_QUA010402" localSheetId="1">#REF!</definedName>
    <definedName name="_QUA010402">#REF!</definedName>
    <definedName name="_QUA010407" localSheetId="1">#REF!</definedName>
    <definedName name="_QUA010407">#REF!</definedName>
    <definedName name="_QUA010413" localSheetId="1">#REF!</definedName>
    <definedName name="_QUA010413">#REF!</definedName>
    <definedName name="_QUA010501" localSheetId="1">#REF!</definedName>
    <definedName name="_QUA010501">#REF!</definedName>
    <definedName name="_QUA010503" localSheetId="1">#REF!</definedName>
    <definedName name="_QUA010503">#REF!</definedName>
    <definedName name="_QUA010505" localSheetId="1">#REF!</definedName>
    <definedName name="_QUA010505">#REF!</definedName>
    <definedName name="_QUA010509" localSheetId="1">#REF!</definedName>
    <definedName name="_QUA010509">#REF!</definedName>
    <definedName name="_QUA010512" localSheetId="1">#REF!</definedName>
    <definedName name="_QUA010512">#REF!</definedName>
    <definedName name="_QUA010518" localSheetId="1">#REF!</definedName>
    <definedName name="_QUA010518">#REF!</definedName>
    <definedName name="_QUA010519" localSheetId="1">#REF!</definedName>
    <definedName name="_QUA010519">#REF!</definedName>
    <definedName name="_QUA010521" localSheetId="1">#REF!</definedName>
    <definedName name="_QUA010521">#REF!</definedName>
    <definedName name="_QUA010523" localSheetId="1">#REF!</definedName>
    <definedName name="_QUA010523">#REF!</definedName>
    <definedName name="_QUA010532" localSheetId="1">#REF!</definedName>
    <definedName name="_QUA010532">#REF!</definedName>
    <definedName name="_QUA010533" localSheetId="1">#REF!</definedName>
    <definedName name="_QUA010533">#REF!</definedName>
    <definedName name="_QUA010536" localSheetId="1">#REF!</definedName>
    <definedName name="_QUA010536">#REF!</definedName>
    <definedName name="_QUA010701" localSheetId="1">#REF!</definedName>
    <definedName name="_QUA010701">#REF!</definedName>
    <definedName name="_QUA010703" localSheetId="1">#REF!</definedName>
    <definedName name="_QUA010703">#REF!</definedName>
    <definedName name="_QUA010705" localSheetId="1">#REF!</definedName>
    <definedName name="_QUA010705">#REF!</definedName>
    <definedName name="_QUA010708" localSheetId="1">#REF!</definedName>
    <definedName name="_QUA010708">#REF!</definedName>
    <definedName name="_QUA010710" localSheetId="1">#REF!</definedName>
    <definedName name="_QUA010710">#REF!</definedName>
    <definedName name="_QUA010712" localSheetId="1">#REF!</definedName>
    <definedName name="_QUA010712">#REF!</definedName>
    <definedName name="_QUA010717" localSheetId="1">#REF!</definedName>
    <definedName name="_QUA010717">#REF!</definedName>
    <definedName name="_QUA010718" localSheetId="1">#REF!</definedName>
    <definedName name="_QUA010718">#REF!</definedName>
    <definedName name="_QUA020201" localSheetId="1">#REF!</definedName>
    <definedName name="_QUA020201">#REF!</definedName>
    <definedName name="_QUA020205" localSheetId="1">#REF!</definedName>
    <definedName name="_QUA020205">#REF!</definedName>
    <definedName name="_QUA020211" localSheetId="1">#REF!</definedName>
    <definedName name="_QUA020211">#REF!</definedName>
    <definedName name="_QUA020217" localSheetId="1">#REF!</definedName>
    <definedName name="_QUA020217">#REF!</definedName>
    <definedName name="_QUA030102" localSheetId="1">#REF!</definedName>
    <definedName name="_QUA030102">#REF!</definedName>
    <definedName name="_QUA030201" localSheetId="1">#REF!</definedName>
    <definedName name="_QUA030201">#REF!</definedName>
    <definedName name="_QUA030303" localSheetId="1">#REF!</definedName>
    <definedName name="_QUA030303">#REF!</definedName>
    <definedName name="_QUA030317" localSheetId="1">#REF!</definedName>
    <definedName name="_QUA030317">#REF!</definedName>
    <definedName name="_QUA040101" localSheetId="1">#REF!</definedName>
    <definedName name="_QUA040101">#REF!</definedName>
    <definedName name="_QUA040202" localSheetId="1">#REF!</definedName>
    <definedName name="_QUA040202">#REF!</definedName>
    <definedName name="_QUA050103" localSheetId="1">#REF!</definedName>
    <definedName name="_QUA050103">#REF!</definedName>
    <definedName name="_QUA050207" localSheetId="1">#REF!</definedName>
    <definedName name="_QUA050207">#REF!</definedName>
    <definedName name="_QUA060101" localSheetId="1">#REF!</definedName>
    <definedName name="_QUA060101">#REF!</definedName>
    <definedName name="_QUA080101" localSheetId="1">#REF!</definedName>
    <definedName name="_QUA080101">#REF!</definedName>
    <definedName name="_QUA080310" localSheetId="1">#REF!</definedName>
    <definedName name="_QUA080310">#REF!</definedName>
    <definedName name="_QUA090101" localSheetId="1">#REF!</definedName>
    <definedName name="_QUA090101">#REF!</definedName>
    <definedName name="_QUA100302" localSheetId="1">#REF!</definedName>
    <definedName name="_QUA100302">#REF!</definedName>
    <definedName name="_QUA110101" localSheetId="1">#REF!</definedName>
    <definedName name="_QUA110101">#REF!</definedName>
    <definedName name="_QUA110104" localSheetId="1">#REF!</definedName>
    <definedName name="_QUA110104">#REF!</definedName>
    <definedName name="_QUA110107" localSheetId="1">#REF!</definedName>
    <definedName name="_QUA110107">#REF!</definedName>
    <definedName name="_QUA120101" localSheetId="1">#REF!</definedName>
    <definedName name="_QUA120101">#REF!</definedName>
    <definedName name="_QUA120105" localSheetId="1">#REF!</definedName>
    <definedName name="_QUA120105">#REF!</definedName>
    <definedName name="_QUA120106" localSheetId="1">#REF!</definedName>
    <definedName name="_QUA120106">#REF!</definedName>
    <definedName name="_QUA120107" localSheetId="1">#REF!</definedName>
    <definedName name="_QUA120107">#REF!</definedName>
    <definedName name="_QUA120110" localSheetId="1">#REF!</definedName>
    <definedName name="_QUA120110">#REF!</definedName>
    <definedName name="_QUA120150" localSheetId="1">#REF!</definedName>
    <definedName name="_QUA120150">#REF!</definedName>
    <definedName name="_QUA130101" localSheetId="1">#REF!</definedName>
    <definedName name="_QUA130101">#REF!</definedName>
    <definedName name="_QUA130103" localSheetId="1">#REF!</definedName>
    <definedName name="_QUA130103">#REF!</definedName>
    <definedName name="_QUA130304" localSheetId="1">#REF!</definedName>
    <definedName name="_QUA130304">#REF!</definedName>
    <definedName name="_QUA130401" localSheetId="1">#REF!</definedName>
    <definedName name="_QUA130401">#REF!</definedName>
    <definedName name="_QUA140102" localSheetId="1">#REF!</definedName>
    <definedName name="_QUA140102">#REF!</definedName>
    <definedName name="_QUA140109" localSheetId="1">#REF!</definedName>
    <definedName name="_QUA140109">#REF!</definedName>
    <definedName name="_QUA140113" localSheetId="1">#REF!</definedName>
    <definedName name="_QUA140113">#REF!</definedName>
    <definedName name="_QUA140122" localSheetId="1">#REF!</definedName>
    <definedName name="_QUA140122">#REF!</definedName>
    <definedName name="_QUA140126" localSheetId="1">#REF!</definedName>
    <definedName name="_QUA140126">#REF!</definedName>
    <definedName name="_QUA140129" localSheetId="1">#REF!</definedName>
    <definedName name="_QUA140129">#REF!</definedName>
    <definedName name="_QUA140135" localSheetId="1">#REF!</definedName>
    <definedName name="_QUA140135">#REF!</definedName>
    <definedName name="_QUA140143" localSheetId="1">#REF!</definedName>
    <definedName name="_QUA140143">#REF!</definedName>
    <definedName name="_QUA140145" localSheetId="1">#REF!</definedName>
    <definedName name="_QUA140145">#REF!</definedName>
    <definedName name="_QUA150130" localSheetId="1">#REF!</definedName>
    <definedName name="_QUA150130">#REF!</definedName>
    <definedName name="_QUA170101" localSheetId="1">#REF!</definedName>
    <definedName name="_QUA170101">#REF!</definedName>
    <definedName name="_QUA170102" localSheetId="1">#REF!</definedName>
    <definedName name="_QUA170102">#REF!</definedName>
    <definedName name="_QUA170103" localSheetId="1">#REF!</definedName>
    <definedName name="_QUA170103">#REF!</definedName>
    <definedName name="_R" localSheetId="1">#REF!</definedName>
    <definedName name="_R">#REF!</definedName>
    <definedName name="_REC11100" localSheetId="1">#REF!</definedName>
    <definedName name="_REC11100">#REF!</definedName>
    <definedName name="_REC11110" localSheetId="1">#REF!</definedName>
    <definedName name="_REC11110">#REF!</definedName>
    <definedName name="_REC11115" localSheetId="1">#REF!</definedName>
    <definedName name="_REC11115">#REF!</definedName>
    <definedName name="_REC11125" localSheetId="1">#REF!</definedName>
    <definedName name="_REC11125">#REF!</definedName>
    <definedName name="_REC11130" localSheetId="1">#REF!</definedName>
    <definedName name="_REC11130">#REF!</definedName>
    <definedName name="_REC11135" localSheetId="1">#REF!</definedName>
    <definedName name="_REC11135">#REF!</definedName>
    <definedName name="_REC11145" localSheetId="1">#REF!</definedName>
    <definedName name="_REC11145">#REF!</definedName>
    <definedName name="_REC11150" localSheetId="1">#REF!</definedName>
    <definedName name="_REC11150">#REF!</definedName>
    <definedName name="_REC11165" localSheetId="1">#REF!</definedName>
    <definedName name="_REC11165">#REF!</definedName>
    <definedName name="_REC11170" localSheetId="1">#REF!</definedName>
    <definedName name="_REC11170">#REF!</definedName>
    <definedName name="_REC11180" localSheetId="1">#REF!</definedName>
    <definedName name="_REC11180">#REF!</definedName>
    <definedName name="_REC11185" localSheetId="1">#REF!</definedName>
    <definedName name="_REC11185">#REF!</definedName>
    <definedName name="_REC11220" localSheetId="1">#REF!</definedName>
    <definedName name="_REC11220">#REF!</definedName>
    <definedName name="_REC12105" localSheetId="1">#REF!</definedName>
    <definedName name="_REC12105">#REF!</definedName>
    <definedName name="_REC12555" localSheetId="1">#REF!</definedName>
    <definedName name="_REC12555">#REF!</definedName>
    <definedName name="_REC12570" localSheetId="1">#REF!</definedName>
    <definedName name="_REC12570">#REF!</definedName>
    <definedName name="_REC12575" localSheetId="1">#REF!</definedName>
    <definedName name="_REC12575">#REF!</definedName>
    <definedName name="_REC12580" localSheetId="1">#REF!</definedName>
    <definedName name="_REC12580">#REF!</definedName>
    <definedName name="_REC12600" localSheetId="1">#REF!</definedName>
    <definedName name="_REC12600">#REF!</definedName>
    <definedName name="_REC12610" localSheetId="1">#REF!</definedName>
    <definedName name="_REC12610">#REF!</definedName>
    <definedName name="_REC12630" localSheetId="1">#REF!</definedName>
    <definedName name="_REC12630">#REF!</definedName>
    <definedName name="_REC12631" localSheetId="1">#REF!</definedName>
    <definedName name="_REC12631">#REF!</definedName>
    <definedName name="_REC12640" localSheetId="1">#REF!</definedName>
    <definedName name="_REC12640">#REF!</definedName>
    <definedName name="_REC12645" localSheetId="1">#REF!</definedName>
    <definedName name="_REC12645">#REF!</definedName>
    <definedName name="_REC12665" localSheetId="1">#REF!</definedName>
    <definedName name="_REC12665">#REF!</definedName>
    <definedName name="_REC12690" localSheetId="1">#REF!</definedName>
    <definedName name="_REC12690">#REF!</definedName>
    <definedName name="_REC12700" localSheetId="1">#REF!</definedName>
    <definedName name="_REC12700">#REF!</definedName>
    <definedName name="_REC12710" localSheetId="1">#REF!</definedName>
    <definedName name="_REC12710">#REF!</definedName>
    <definedName name="_REC13111" localSheetId="1">#REF!</definedName>
    <definedName name="_REC13111">#REF!</definedName>
    <definedName name="_REC13112" localSheetId="1">#REF!</definedName>
    <definedName name="_REC13112">#REF!</definedName>
    <definedName name="_REC13121" localSheetId="1">#REF!</definedName>
    <definedName name="_REC13121">#REF!</definedName>
    <definedName name="_REC13720" localSheetId="1">#REF!</definedName>
    <definedName name="_REC13720">#REF!</definedName>
    <definedName name="_REC14100" localSheetId="1">#REF!</definedName>
    <definedName name="_REC14100">#REF!</definedName>
    <definedName name="_REC14161" localSheetId="1">#REF!</definedName>
    <definedName name="_REC14161">#REF!</definedName>
    <definedName name="_REC14195" localSheetId="1">#REF!</definedName>
    <definedName name="_REC14195">#REF!</definedName>
    <definedName name="_REC14205" localSheetId="1">#REF!</definedName>
    <definedName name="_REC14205">#REF!</definedName>
    <definedName name="_REC14260" localSheetId="1">#REF!</definedName>
    <definedName name="_REC14260">#REF!</definedName>
    <definedName name="_REC14500" localSheetId="1">#REF!</definedName>
    <definedName name="_REC14500">#REF!</definedName>
    <definedName name="_REC14515" localSheetId="1">#REF!</definedName>
    <definedName name="_REC14515">#REF!</definedName>
    <definedName name="_REC14555" localSheetId="1">#REF!</definedName>
    <definedName name="_REC14555">#REF!</definedName>
    <definedName name="_REC14565" localSheetId="1">#REF!</definedName>
    <definedName name="_REC14565">#REF!</definedName>
    <definedName name="_REC15135" localSheetId="1">#REF!</definedName>
    <definedName name="_REC15135">#REF!</definedName>
    <definedName name="_REC15140" localSheetId="1">#REF!</definedName>
    <definedName name="_REC15140">#REF!</definedName>
    <definedName name="_REC15195" localSheetId="1">#REF!</definedName>
    <definedName name="_REC15195">#REF!</definedName>
    <definedName name="_REC15225" localSheetId="1">#REF!</definedName>
    <definedName name="_REC15225">#REF!</definedName>
    <definedName name="_REC15230" localSheetId="1">#REF!</definedName>
    <definedName name="_REC15230">#REF!</definedName>
    <definedName name="_REC15515" localSheetId="1">#REF!</definedName>
    <definedName name="_REC15515">#REF!</definedName>
    <definedName name="_REC15560" localSheetId="1">#REF!</definedName>
    <definedName name="_REC15560">#REF!</definedName>
    <definedName name="_REC15565" localSheetId="1">#REF!</definedName>
    <definedName name="_REC15565">#REF!</definedName>
    <definedName name="_REC15570" localSheetId="1">#REF!</definedName>
    <definedName name="_REC15570">#REF!</definedName>
    <definedName name="_REC15575" localSheetId="1">#REF!</definedName>
    <definedName name="_REC15575">#REF!</definedName>
    <definedName name="_REC15583" localSheetId="1">#REF!</definedName>
    <definedName name="_REC15583">#REF!</definedName>
    <definedName name="_REC15590" localSheetId="1">#REF!</definedName>
    <definedName name="_REC15590">#REF!</definedName>
    <definedName name="_REC15591" localSheetId="1">#REF!</definedName>
    <definedName name="_REC15591">#REF!</definedName>
    <definedName name="_REC15610" localSheetId="1">#REF!</definedName>
    <definedName name="_REC15610">#REF!</definedName>
    <definedName name="_REC15625" localSheetId="1">#REF!</definedName>
    <definedName name="_REC15625">#REF!</definedName>
    <definedName name="_REC15635" localSheetId="1">#REF!</definedName>
    <definedName name="_REC15635">#REF!</definedName>
    <definedName name="_REC15655" localSheetId="1">#REF!</definedName>
    <definedName name="_REC15655">#REF!</definedName>
    <definedName name="_REC15665" localSheetId="1">#REF!</definedName>
    <definedName name="_REC15665">#REF!</definedName>
    <definedName name="_REC16515" localSheetId="1">#REF!</definedName>
    <definedName name="_REC16515">#REF!</definedName>
    <definedName name="_REC16535" localSheetId="1">#REF!</definedName>
    <definedName name="_REC16535">#REF!</definedName>
    <definedName name="_REC17140" localSheetId="1">#REF!</definedName>
    <definedName name="_REC17140">#REF!</definedName>
    <definedName name="_REC19500" localSheetId="1">#REF!</definedName>
    <definedName name="_REC19500">#REF!</definedName>
    <definedName name="_REC19501" localSheetId="1">#REF!</definedName>
    <definedName name="_REC19501">#REF!</definedName>
    <definedName name="_REC19502" localSheetId="1">#REF!</definedName>
    <definedName name="_REC19502">#REF!</definedName>
    <definedName name="_REC19503" localSheetId="1">#REF!</definedName>
    <definedName name="_REC19503">#REF!</definedName>
    <definedName name="_REC19504" localSheetId="1">#REF!</definedName>
    <definedName name="_REC19504">#REF!</definedName>
    <definedName name="_REC19505" localSheetId="1">#REF!</definedName>
    <definedName name="_REC19505">#REF!</definedName>
    <definedName name="_REC20100" localSheetId="1">#REF!</definedName>
    <definedName name="_REC20100">#REF!</definedName>
    <definedName name="_REC20105" localSheetId="1">#REF!</definedName>
    <definedName name="_REC20105">#REF!</definedName>
    <definedName name="_REC20110" localSheetId="1">#REF!</definedName>
    <definedName name="_REC20110">#REF!</definedName>
    <definedName name="_REC20115" localSheetId="1">#REF!</definedName>
    <definedName name="_REC20115">#REF!</definedName>
    <definedName name="_REC20130" localSheetId="1">#REF!</definedName>
    <definedName name="_REC20130">#REF!</definedName>
    <definedName name="_REC20135" localSheetId="1">#REF!</definedName>
    <definedName name="_REC20135">#REF!</definedName>
    <definedName name="_REC20140" localSheetId="1">#REF!</definedName>
    <definedName name="_REC20140">#REF!</definedName>
    <definedName name="_REC20145" localSheetId="1">#REF!</definedName>
    <definedName name="_REC20145">#REF!</definedName>
    <definedName name="_REC20150" localSheetId="1">#REF!</definedName>
    <definedName name="_REC20150">#REF!</definedName>
    <definedName name="_REC20155" localSheetId="1">#REF!</definedName>
    <definedName name="_REC20155">#REF!</definedName>
    <definedName name="_REC20175" localSheetId="1">#REF!</definedName>
    <definedName name="_REC20175">#REF!</definedName>
    <definedName name="_REC20185" localSheetId="1">#REF!</definedName>
    <definedName name="_REC20185">#REF!</definedName>
    <definedName name="_REC20190" localSheetId="1">#REF!</definedName>
    <definedName name="_REC20190">#REF!</definedName>
    <definedName name="_REC20195" localSheetId="1">#REF!</definedName>
    <definedName name="_REC20195">#REF!</definedName>
    <definedName name="_REC20210" localSheetId="1">#REF!</definedName>
    <definedName name="_REC20210">#REF!</definedName>
    <definedName name="_RET1">#REF!</definedName>
    <definedName name="_sjp4" localSheetId="1">#REF!</definedName>
    <definedName name="_sjp4">#REF!</definedName>
    <definedName name="_svi2" localSheetId="1">#REF!</definedName>
    <definedName name="_svi2">#REF!</definedName>
    <definedName name="_tab0198" localSheetId="1">#REF!</definedName>
    <definedName name="_tab0198">#REF!</definedName>
    <definedName name="_tab0599" localSheetId="1">#REF!</definedName>
    <definedName name="_tab0599">#REF!</definedName>
    <definedName name="_tab092003" localSheetId="1">#REF!</definedName>
    <definedName name="_tab092003">#REF!</definedName>
    <definedName name="_tsd4">#REF!</definedName>
    <definedName name="_TT1" localSheetId="1">#REF!</definedName>
    <definedName name="_TT1">#REF!</definedName>
    <definedName name="_TT102" localSheetId="1">#REF!</definedName>
    <definedName name="_TT102">#REF!</definedName>
    <definedName name="_TT107" localSheetId="1">#REF!</definedName>
    <definedName name="_TT107">#REF!</definedName>
    <definedName name="_TT121" localSheetId="1">#REF!</definedName>
    <definedName name="_TT121">#REF!</definedName>
    <definedName name="_TT123" localSheetId="1">#REF!</definedName>
    <definedName name="_TT123">#REF!</definedName>
    <definedName name="_TT19" localSheetId="1">#REF!</definedName>
    <definedName name="_TT19">#REF!</definedName>
    <definedName name="_TT2" localSheetId="1">#REF!</definedName>
    <definedName name="_TT2">#REF!</definedName>
    <definedName name="_TT20" localSheetId="1">#REF!</definedName>
    <definedName name="_TT20">#REF!</definedName>
    <definedName name="_TT21" localSheetId="1">#REF!</definedName>
    <definedName name="_TT21">#REF!</definedName>
    <definedName name="_TT22" localSheetId="1">#REF!</definedName>
    <definedName name="_TT22">#REF!</definedName>
    <definedName name="_TT26" localSheetId="1">#REF!</definedName>
    <definedName name="_TT26">#REF!</definedName>
    <definedName name="_TT27" localSheetId="1">#REF!</definedName>
    <definedName name="_TT27">#REF!</definedName>
    <definedName name="_TT28" localSheetId="1">#REF!</definedName>
    <definedName name="_TT28">#REF!</definedName>
    <definedName name="_TT30" localSheetId="1">#REF!</definedName>
    <definedName name="_TT30">#REF!</definedName>
    <definedName name="_TT31" localSheetId="1">#REF!</definedName>
    <definedName name="_TT31">#REF!</definedName>
    <definedName name="_TT32" localSheetId="1">#REF!</definedName>
    <definedName name="_TT32">#REF!</definedName>
    <definedName name="_TT33" localSheetId="1">#REF!</definedName>
    <definedName name="_TT33">#REF!</definedName>
    <definedName name="_TT34" localSheetId="1">#REF!</definedName>
    <definedName name="_TT34">#REF!</definedName>
    <definedName name="_TT36" localSheetId="1">#REF!</definedName>
    <definedName name="_TT36">#REF!</definedName>
    <definedName name="_TT37" localSheetId="1">#REF!</definedName>
    <definedName name="_TT37">#REF!</definedName>
    <definedName name="_TT38" localSheetId="1">#REF!</definedName>
    <definedName name="_TT38">#REF!</definedName>
    <definedName name="_TT39" localSheetId="1">#REF!</definedName>
    <definedName name="_TT39">#REF!</definedName>
    <definedName name="_TT4" localSheetId="1">#REF!</definedName>
    <definedName name="_TT4">#REF!</definedName>
    <definedName name="_TT40" localSheetId="1">#REF!</definedName>
    <definedName name="_TT40">#REF!</definedName>
    <definedName name="_TT5" localSheetId="1">#REF!</definedName>
    <definedName name="_TT5">#REF!</definedName>
    <definedName name="_TT52" localSheetId="1">#REF!</definedName>
    <definedName name="_TT52">#REF!</definedName>
    <definedName name="_TT53" localSheetId="1">#REF!</definedName>
    <definedName name="_TT53">#REF!</definedName>
    <definedName name="_TT54" localSheetId="1">#REF!</definedName>
    <definedName name="_TT54">#REF!</definedName>
    <definedName name="_TT55" localSheetId="1">#REF!</definedName>
    <definedName name="_TT55">#REF!</definedName>
    <definedName name="_TT6" localSheetId="1">#REF!</definedName>
    <definedName name="_TT6">#REF!</definedName>
    <definedName name="_TT60" localSheetId="1">#REF!</definedName>
    <definedName name="_TT60">#REF!</definedName>
    <definedName name="_TT61" localSheetId="1">#REF!</definedName>
    <definedName name="_TT61">#REF!</definedName>
    <definedName name="_TT69" localSheetId="1">#REF!</definedName>
    <definedName name="_TT69">#REF!</definedName>
    <definedName name="_TT7" localSheetId="1">#REF!</definedName>
    <definedName name="_TT7">#REF!</definedName>
    <definedName name="_TT70" localSheetId="1">#REF!</definedName>
    <definedName name="_TT70">#REF!</definedName>
    <definedName name="_TT71" localSheetId="1">#REF!</definedName>
    <definedName name="_TT71">#REF!</definedName>
    <definedName name="_TT74" localSheetId="1">#REF!</definedName>
    <definedName name="_TT74">#REF!</definedName>
    <definedName name="_TT75" localSheetId="1">#REF!</definedName>
    <definedName name="_TT75">#REF!</definedName>
    <definedName name="_TT76" localSheetId="1">#REF!</definedName>
    <definedName name="_TT76">#REF!</definedName>
    <definedName name="_TT77" localSheetId="1">#REF!</definedName>
    <definedName name="_TT77">#REF!</definedName>
    <definedName name="_TT78" localSheetId="1">#REF!</definedName>
    <definedName name="_TT78">#REF!</definedName>
    <definedName name="_TT79" localSheetId="1">#REF!</definedName>
    <definedName name="_TT79">#REF!</definedName>
    <definedName name="_TT94" localSheetId="1">#REF!</definedName>
    <definedName name="_TT94">#REF!</definedName>
    <definedName name="_TT95" localSheetId="1">#REF!</definedName>
    <definedName name="_TT95">#REF!</definedName>
    <definedName name="_TT97" localSheetId="1">#REF!</definedName>
    <definedName name="_TT97">#REF!</definedName>
    <definedName name="_UNI11100" localSheetId="1">#REF!</definedName>
    <definedName name="_UNI11100">#REF!</definedName>
    <definedName name="_UNI11110" localSheetId="1">#REF!</definedName>
    <definedName name="_UNI11110">#REF!</definedName>
    <definedName name="_UNI11115" localSheetId="1">#REF!</definedName>
    <definedName name="_UNI11115">#REF!</definedName>
    <definedName name="_UNI11125" localSheetId="1">#REF!</definedName>
    <definedName name="_UNI11125">#REF!</definedName>
    <definedName name="_UNI11130" localSheetId="1">#REF!</definedName>
    <definedName name="_UNI11130">#REF!</definedName>
    <definedName name="_UNI11135" localSheetId="1">#REF!</definedName>
    <definedName name="_UNI11135">#REF!</definedName>
    <definedName name="_UNI11145" localSheetId="1">#REF!</definedName>
    <definedName name="_UNI11145">#REF!</definedName>
    <definedName name="_UNI11150" localSheetId="1">#REF!</definedName>
    <definedName name="_UNI11150">#REF!</definedName>
    <definedName name="_UNI11165" localSheetId="1">#REF!</definedName>
    <definedName name="_UNI11165">#REF!</definedName>
    <definedName name="_UNI11170" localSheetId="1">#REF!</definedName>
    <definedName name="_UNI11170">#REF!</definedName>
    <definedName name="_UNI11180" localSheetId="1">#REF!</definedName>
    <definedName name="_UNI11180">#REF!</definedName>
    <definedName name="_UNI11185" localSheetId="1">#REF!</definedName>
    <definedName name="_UNI11185">#REF!</definedName>
    <definedName name="_UNI11220" localSheetId="1">#REF!</definedName>
    <definedName name="_UNI11220">#REF!</definedName>
    <definedName name="_UNI12105" localSheetId="1">#REF!</definedName>
    <definedName name="_UNI12105">#REF!</definedName>
    <definedName name="_UNI12555" localSheetId="1">#REF!</definedName>
    <definedName name="_UNI12555">#REF!</definedName>
    <definedName name="_UNI12570" localSheetId="1">#REF!</definedName>
    <definedName name="_UNI12570">#REF!</definedName>
    <definedName name="_UNI12575" localSheetId="1">#REF!</definedName>
    <definedName name="_UNI12575">#REF!</definedName>
    <definedName name="_UNI12580" localSheetId="1">#REF!</definedName>
    <definedName name="_UNI12580">#REF!</definedName>
    <definedName name="_UNI12600" localSheetId="1">#REF!</definedName>
    <definedName name="_UNI12600">#REF!</definedName>
    <definedName name="_UNI12610" localSheetId="1">#REF!</definedName>
    <definedName name="_UNI12610">#REF!</definedName>
    <definedName name="_UNI12630" localSheetId="1">#REF!</definedName>
    <definedName name="_UNI12630">#REF!</definedName>
    <definedName name="_UNI12631" localSheetId="1">#REF!</definedName>
    <definedName name="_UNI12631">#REF!</definedName>
    <definedName name="_UNI12640" localSheetId="1">#REF!</definedName>
    <definedName name="_UNI12640">#REF!</definedName>
    <definedName name="_UNI12645" localSheetId="1">#REF!</definedName>
    <definedName name="_UNI12645">#REF!</definedName>
    <definedName name="_UNI12665" localSheetId="1">#REF!</definedName>
    <definedName name="_UNI12665">#REF!</definedName>
    <definedName name="_UNI12690" localSheetId="1">#REF!</definedName>
    <definedName name="_UNI12690">#REF!</definedName>
    <definedName name="_UNI12700" localSheetId="1">#REF!</definedName>
    <definedName name="_UNI12700">#REF!</definedName>
    <definedName name="_UNI12710" localSheetId="1">#REF!</definedName>
    <definedName name="_UNI12710">#REF!</definedName>
    <definedName name="_UNI13111" localSheetId="1">#REF!</definedName>
    <definedName name="_UNI13111">#REF!</definedName>
    <definedName name="_UNI13112" localSheetId="1">#REF!</definedName>
    <definedName name="_UNI13112">#REF!</definedName>
    <definedName name="_UNI13121" localSheetId="1">#REF!</definedName>
    <definedName name="_UNI13121">#REF!</definedName>
    <definedName name="_UNI13720" localSheetId="1">#REF!</definedName>
    <definedName name="_UNI13720">#REF!</definedName>
    <definedName name="_UNI14100" localSheetId="1">#REF!</definedName>
    <definedName name="_UNI14100">#REF!</definedName>
    <definedName name="_UNI14161" localSheetId="1">#REF!</definedName>
    <definedName name="_UNI14161">#REF!</definedName>
    <definedName name="_UNI14195" localSheetId="1">#REF!</definedName>
    <definedName name="_UNI14195">#REF!</definedName>
    <definedName name="_UNI14205" localSheetId="1">#REF!</definedName>
    <definedName name="_UNI14205">#REF!</definedName>
    <definedName name="_UNI14260" localSheetId="1">#REF!</definedName>
    <definedName name="_UNI14260">#REF!</definedName>
    <definedName name="_UNI14500" localSheetId="1">#REF!</definedName>
    <definedName name="_UNI14500">#REF!</definedName>
    <definedName name="_UNI14515" localSheetId="1">#REF!</definedName>
    <definedName name="_UNI14515">#REF!</definedName>
    <definedName name="_UNI14555" localSheetId="1">#REF!</definedName>
    <definedName name="_UNI14555">#REF!</definedName>
    <definedName name="_UNI14565" localSheetId="1">#REF!</definedName>
    <definedName name="_UNI14565">#REF!</definedName>
    <definedName name="_UNI15135" localSheetId="1">#REF!</definedName>
    <definedName name="_UNI15135">#REF!</definedName>
    <definedName name="_UNI15140" localSheetId="1">#REF!</definedName>
    <definedName name="_UNI15140">#REF!</definedName>
    <definedName name="_UNI15195" localSheetId="1">#REF!</definedName>
    <definedName name="_UNI15195">#REF!</definedName>
    <definedName name="_UNI15225" localSheetId="1">#REF!</definedName>
    <definedName name="_UNI15225">#REF!</definedName>
    <definedName name="_UNI15230" localSheetId="1">#REF!</definedName>
    <definedName name="_UNI15230">#REF!</definedName>
    <definedName name="_UNI15515" localSheetId="1">#REF!</definedName>
    <definedName name="_UNI15515">#REF!</definedName>
    <definedName name="_UNI15560" localSheetId="1">#REF!</definedName>
    <definedName name="_UNI15560">#REF!</definedName>
    <definedName name="_UNI15565" localSheetId="1">#REF!</definedName>
    <definedName name="_UNI15565">#REF!</definedName>
    <definedName name="_UNI15570" localSheetId="1">#REF!</definedName>
    <definedName name="_UNI15570">#REF!</definedName>
    <definedName name="_UNI15575" localSheetId="1">#REF!</definedName>
    <definedName name="_UNI15575">#REF!</definedName>
    <definedName name="_UNI15583" localSheetId="1">#REF!</definedName>
    <definedName name="_UNI15583">#REF!</definedName>
    <definedName name="_UNI15590" localSheetId="1">#REF!</definedName>
    <definedName name="_UNI15590">#REF!</definedName>
    <definedName name="_UNI15591" localSheetId="1">#REF!</definedName>
    <definedName name="_UNI15591">#REF!</definedName>
    <definedName name="_UNI15610" localSheetId="1">#REF!</definedName>
    <definedName name="_UNI15610">#REF!</definedName>
    <definedName name="_UNI15625" localSheetId="1">#REF!</definedName>
    <definedName name="_UNI15625">#REF!</definedName>
    <definedName name="_UNI15635" localSheetId="1">#REF!</definedName>
    <definedName name="_UNI15635">#REF!</definedName>
    <definedName name="_UNI15655" localSheetId="1">#REF!</definedName>
    <definedName name="_UNI15655">#REF!</definedName>
    <definedName name="_UNI15665" localSheetId="1">#REF!</definedName>
    <definedName name="_UNI15665">#REF!</definedName>
    <definedName name="_UNI16515" localSheetId="1">#REF!</definedName>
    <definedName name="_UNI16515">#REF!</definedName>
    <definedName name="_UNI16535" localSheetId="1">#REF!</definedName>
    <definedName name="_UNI16535">#REF!</definedName>
    <definedName name="_UNI17140" localSheetId="1">#REF!</definedName>
    <definedName name="_UNI17140">#REF!</definedName>
    <definedName name="_UNI19500" localSheetId="1">#REF!</definedName>
    <definedName name="_UNI19500">#REF!</definedName>
    <definedName name="_UNI19501" localSheetId="1">#REF!</definedName>
    <definedName name="_UNI19501">#REF!</definedName>
    <definedName name="_UNI19502" localSheetId="1">#REF!</definedName>
    <definedName name="_UNI19502">#REF!</definedName>
    <definedName name="_UNI19503" localSheetId="1">#REF!</definedName>
    <definedName name="_UNI19503">#REF!</definedName>
    <definedName name="_UNI19504" localSheetId="1">#REF!</definedName>
    <definedName name="_UNI19504">#REF!</definedName>
    <definedName name="_UNI19505" localSheetId="1">#REF!</definedName>
    <definedName name="_UNI19505">#REF!</definedName>
    <definedName name="_UNI20100" localSheetId="1">#REF!</definedName>
    <definedName name="_UNI20100">#REF!</definedName>
    <definedName name="_UNI20105" localSheetId="1">#REF!</definedName>
    <definedName name="_UNI20105">#REF!</definedName>
    <definedName name="_UNI20110" localSheetId="1">#REF!</definedName>
    <definedName name="_UNI20110">#REF!</definedName>
    <definedName name="_UNI20115" localSheetId="1">#REF!</definedName>
    <definedName name="_UNI20115">#REF!</definedName>
    <definedName name="_UNI20130" localSheetId="1">#REF!</definedName>
    <definedName name="_UNI20130">#REF!</definedName>
    <definedName name="_UNI20135" localSheetId="1">#REF!</definedName>
    <definedName name="_UNI20135">#REF!</definedName>
    <definedName name="_UNI20140" localSheetId="1">#REF!</definedName>
    <definedName name="_UNI20140">#REF!</definedName>
    <definedName name="_UNI20145" localSheetId="1">#REF!</definedName>
    <definedName name="_UNI20145">#REF!</definedName>
    <definedName name="_UNI20150" localSheetId="1">#REF!</definedName>
    <definedName name="_UNI20150">#REF!</definedName>
    <definedName name="_UNI20155" localSheetId="1">#REF!</definedName>
    <definedName name="_UNI20155">#REF!</definedName>
    <definedName name="_UNI20175" localSheetId="1">#REF!</definedName>
    <definedName name="_UNI20175">#REF!</definedName>
    <definedName name="_UNI20185" localSheetId="1">#REF!</definedName>
    <definedName name="_UNI20185">#REF!</definedName>
    <definedName name="_UNI20190" localSheetId="1">#REF!</definedName>
    <definedName name="_UNI20190">#REF!</definedName>
    <definedName name="_UNI20195" localSheetId="1">#REF!</definedName>
    <definedName name="_UNI20195">#REF!</definedName>
    <definedName name="_UNI20210" localSheetId="1">#REF!</definedName>
    <definedName name="_UNI20210">#REF!</definedName>
    <definedName name="_VAL11100" localSheetId="1">#REF!</definedName>
    <definedName name="_VAL11100">#REF!</definedName>
    <definedName name="_VAL11110" localSheetId="1">#REF!</definedName>
    <definedName name="_VAL11110">#REF!</definedName>
    <definedName name="_VAL11115" localSheetId="1">#REF!</definedName>
    <definedName name="_VAL11115">#REF!</definedName>
    <definedName name="_VAL11125" localSheetId="1">#REF!</definedName>
    <definedName name="_VAL11125">#REF!</definedName>
    <definedName name="_VAL11130" localSheetId="1">#REF!</definedName>
    <definedName name="_VAL11130">#REF!</definedName>
    <definedName name="_VAL11135" localSheetId="1">#REF!</definedName>
    <definedName name="_VAL11135">#REF!</definedName>
    <definedName name="_VAL11145" localSheetId="1">#REF!</definedName>
    <definedName name="_VAL11145">#REF!</definedName>
    <definedName name="_VAL11150" localSheetId="1">#REF!</definedName>
    <definedName name="_VAL11150">#REF!</definedName>
    <definedName name="_VAL11165" localSheetId="1">#REF!</definedName>
    <definedName name="_VAL11165">#REF!</definedName>
    <definedName name="_VAL11170" localSheetId="1">#REF!</definedName>
    <definedName name="_VAL11170">#REF!</definedName>
    <definedName name="_VAL11180" localSheetId="1">#REF!</definedName>
    <definedName name="_VAL11180">#REF!</definedName>
    <definedName name="_VAL11185" localSheetId="1">#REF!</definedName>
    <definedName name="_VAL11185">#REF!</definedName>
    <definedName name="_VAL11220" localSheetId="1">#REF!</definedName>
    <definedName name="_VAL11220">#REF!</definedName>
    <definedName name="_VAL12105" localSheetId="1">#REF!</definedName>
    <definedName name="_VAL12105">#REF!</definedName>
    <definedName name="_VAL12555" localSheetId="1">#REF!</definedName>
    <definedName name="_VAL12555">#REF!</definedName>
    <definedName name="_VAL12570" localSheetId="1">#REF!</definedName>
    <definedName name="_VAL12570">#REF!</definedName>
    <definedName name="_VAL12575" localSheetId="1">#REF!</definedName>
    <definedName name="_VAL12575">#REF!</definedName>
    <definedName name="_VAL12580" localSheetId="1">#REF!</definedName>
    <definedName name="_VAL12580">#REF!</definedName>
    <definedName name="_VAL12600" localSheetId="1">#REF!</definedName>
    <definedName name="_VAL12600">#REF!</definedName>
    <definedName name="_VAL12610" localSheetId="1">#REF!</definedName>
    <definedName name="_VAL12610">#REF!</definedName>
    <definedName name="_VAL12630" localSheetId="1">#REF!</definedName>
    <definedName name="_VAL12630">#REF!</definedName>
    <definedName name="_VAL12631" localSheetId="1">#REF!</definedName>
    <definedName name="_VAL12631">#REF!</definedName>
    <definedName name="_VAL12640" localSheetId="1">#REF!</definedName>
    <definedName name="_VAL12640">#REF!</definedName>
    <definedName name="_VAL12645" localSheetId="1">#REF!</definedName>
    <definedName name="_VAL12645">#REF!</definedName>
    <definedName name="_VAL12665" localSheetId="1">#REF!</definedName>
    <definedName name="_VAL12665">#REF!</definedName>
    <definedName name="_VAL12690" localSheetId="1">#REF!</definedName>
    <definedName name="_VAL12690">#REF!</definedName>
    <definedName name="_VAL12700" localSheetId="1">#REF!</definedName>
    <definedName name="_VAL12700">#REF!</definedName>
    <definedName name="_VAL12710" localSheetId="1">#REF!</definedName>
    <definedName name="_VAL12710">#REF!</definedName>
    <definedName name="_VAL13111" localSheetId="1">#REF!</definedName>
    <definedName name="_VAL13111">#REF!</definedName>
    <definedName name="_VAL13112" localSheetId="1">#REF!</definedName>
    <definedName name="_VAL13112">#REF!</definedName>
    <definedName name="_VAL13121" localSheetId="1">#REF!</definedName>
    <definedName name="_VAL13121">#REF!</definedName>
    <definedName name="_VAL13720" localSheetId="1">#REF!</definedName>
    <definedName name="_VAL13720">#REF!</definedName>
    <definedName name="_VAL14100" localSheetId="1">#REF!</definedName>
    <definedName name="_VAL14100">#REF!</definedName>
    <definedName name="_VAL14161" localSheetId="1">#REF!</definedName>
    <definedName name="_VAL14161">#REF!</definedName>
    <definedName name="_VAL14195" localSheetId="1">#REF!</definedName>
    <definedName name="_VAL14195">#REF!</definedName>
    <definedName name="_VAL14205" localSheetId="1">#REF!</definedName>
    <definedName name="_VAL14205">#REF!</definedName>
    <definedName name="_VAL14260" localSheetId="1">#REF!</definedName>
    <definedName name="_VAL14260">#REF!</definedName>
    <definedName name="_VAL14500" localSheetId="1">#REF!</definedName>
    <definedName name="_VAL14500">#REF!</definedName>
    <definedName name="_VAL14515" localSheetId="1">#REF!</definedName>
    <definedName name="_VAL14515">#REF!</definedName>
    <definedName name="_VAL14555" localSheetId="1">#REF!</definedName>
    <definedName name="_VAL14555">#REF!</definedName>
    <definedName name="_VAL14565" localSheetId="1">#REF!</definedName>
    <definedName name="_VAL14565">#REF!</definedName>
    <definedName name="_VAL15135" localSheetId="1">#REF!</definedName>
    <definedName name="_VAL15135">#REF!</definedName>
    <definedName name="_VAL15140" localSheetId="1">#REF!</definedName>
    <definedName name="_VAL15140">#REF!</definedName>
    <definedName name="_VAL15195" localSheetId="1">#REF!</definedName>
    <definedName name="_VAL15195">#REF!</definedName>
    <definedName name="_VAL15225" localSheetId="1">#REF!</definedName>
    <definedName name="_VAL15225">#REF!</definedName>
    <definedName name="_VAL15230" localSheetId="1">#REF!</definedName>
    <definedName name="_VAL15230">#REF!</definedName>
    <definedName name="_VAL15515" localSheetId="1">#REF!</definedName>
    <definedName name="_VAL15515">#REF!</definedName>
    <definedName name="_VAL15560" localSheetId="1">#REF!</definedName>
    <definedName name="_VAL15560">#REF!</definedName>
    <definedName name="_VAL15565" localSheetId="1">#REF!</definedName>
    <definedName name="_VAL15565">#REF!</definedName>
    <definedName name="_VAL15570" localSheetId="1">#REF!</definedName>
    <definedName name="_VAL15570">#REF!</definedName>
    <definedName name="_VAL15575" localSheetId="1">#REF!</definedName>
    <definedName name="_VAL15575">#REF!</definedName>
    <definedName name="_VAL15583" localSheetId="1">#REF!</definedName>
    <definedName name="_VAL15583">#REF!</definedName>
    <definedName name="_VAL15590" localSheetId="1">#REF!</definedName>
    <definedName name="_VAL15590">#REF!</definedName>
    <definedName name="_VAL15591" localSheetId="1">#REF!</definedName>
    <definedName name="_VAL15591">#REF!</definedName>
    <definedName name="_VAL15610" localSheetId="1">#REF!</definedName>
    <definedName name="_VAL15610">#REF!</definedName>
    <definedName name="_VAL15625" localSheetId="1">#REF!</definedName>
    <definedName name="_VAL15625">#REF!</definedName>
    <definedName name="_VAL15635" localSheetId="1">#REF!</definedName>
    <definedName name="_VAL15635">#REF!</definedName>
    <definedName name="_VAL15655" localSheetId="1">#REF!</definedName>
    <definedName name="_VAL15655">#REF!</definedName>
    <definedName name="_VAL15665" localSheetId="1">#REF!</definedName>
    <definedName name="_VAL15665">#REF!</definedName>
    <definedName name="_VAL16515" localSheetId="1">#REF!</definedName>
    <definedName name="_VAL16515">#REF!</definedName>
    <definedName name="_VAL16535" localSheetId="1">#REF!</definedName>
    <definedName name="_VAL16535">#REF!</definedName>
    <definedName name="_VAL17140" localSheetId="1">#REF!</definedName>
    <definedName name="_VAL17140">#REF!</definedName>
    <definedName name="_VAL19500" localSheetId="1">#REF!</definedName>
    <definedName name="_VAL19500">#REF!</definedName>
    <definedName name="_VAL19501" localSheetId="1">#REF!</definedName>
    <definedName name="_VAL19501">#REF!</definedName>
    <definedName name="_VAL19502" localSheetId="1">#REF!</definedName>
    <definedName name="_VAL19502">#REF!</definedName>
    <definedName name="_VAL19503" localSheetId="1">#REF!</definedName>
    <definedName name="_VAL19503">#REF!</definedName>
    <definedName name="_VAL19504" localSheetId="1">#REF!</definedName>
    <definedName name="_VAL19504">#REF!</definedName>
    <definedName name="_VAL19505" localSheetId="1">#REF!</definedName>
    <definedName name="_VAL19505">#REF!</definedName>
    <definedName name="_VAL20100" localSheetId="1">#REF!</definedName>
    <definedName name="_VAL20100">#REF!</definedName>
    <definedName name="_VAL20105" localSheetId="1">#REF!</definedName>
    <definedName name="_VAL20105">#REF!</definedName>
    <definedName name="_VAL20110" localSheetId="1">#REF!</definedName>
    <definedName name="_VAL20110">#REF!</definedName>
    <definedName name="_VAL20115" localSheetId="1">#REF!</definedName>
    <definedName name="_VAL20115">#REF!</definedName>
    <definedName name="_VAL20130" localSheetId="1">#REF!</definedName>
    <definedName name="_VAL20130">#REF!</definedName>
    <definedName name="_VAL20135" localSheetId="1">#REF!</definedName>
    <definedName name="_VAL20135">#REF!</definedName>
    <definedName name="_VAL20140" localSheetId="1">#REF!</definedName>
    <definedName name="_VAL20140">#REF!</definedName>
    <definedName name="_VAL20145" localSheetId="1">#REF!</definedName>
    <definedName name="_VAL20145">#REF!</definedName>
    <definedName name="_VAL20150" localSheetId="1">#REF!</definedName>
    <definedName name="_VAL20150">#REF!</definedName>
    <definedName name="_VAL20155" localSheetId="1">#REF!</definedName>
    <definedName name="_VAL20155">#REF!</definedName>
    <definedName name="_VAL20175" localSheetId="1">#REF!</definedName>
    <definedName name="_VAL20175">#REF!</definedName>
    <definedName name="_VAL20185" localSheetId="1">#REF!</definedName>
    <definedName name="_VAL20185">#REF!</definedName>
    <definedName name="_VAL20190" localSheetId="1">#REF!</definedName>
    <definedName name="_VAL20190">#REF!</definedName>
    <definedName name="_VAL20195" localSheetId="1">#REF!</definedName>
    <definedName name="_VAL20195">#REF!</definedName>
    <definedName name="_VAL20210" localSheetId="1">#REF!</definedName>
    <definedName name="_VAL20210">#REF!</definedName>
    <definedName name="_Z" localSheetId="1">#REF!</definedName>
    <definedName name="_Z">#REF!</definedName>
    <definedName name="A" localSheetId="1">#REF!</definedName>
    <definedName name="A">#REF!</definedName>
    <definedName name="a_CompComCod_2" localSheetId="1">#REF!</definedName>
    <definedName name="a_CompComCod_2">#REF!</definedName>
    <definedName name="a_CompSemCod" localSheetId="1">#REF!</definedName>
    <definedName name="a_CompSemCod">#REF!</definedName>
    <definedName name="aa" localSheetId="1">#REF!</definedName>
    <definedName name="aa">#REF!</definedName>
    <definedName name="AAA" localSheetId="1">#REF!</definedName>
    <definedName name="AAA">#REF!</definedName>
    <definedName name="aaaaaaaaaaaaaaaaaaaaaaa" localSheetId="1">#REF!</definedName>
    <definedName name="aaaaaaaaaaaaaaaaaaaaaaa">#REF!</definedName>
    <definedName name="AAB" localSheetId="1">#REF!</definedName>
    <definedName name="AAB">#REF!</definedName>
    <definedName name="AAC" localSheetId="1">#REF!</definedName>
    <definedName name="AAC">#REF!</definedName>
    <definedName name="ABC" localSheetId="1">IF(#REF!=0,0,SUMIF(#REF!,#REF!,#REF!))</definedName>
    <definedName name="ABC" localSheetId="7">IF(#REF!=0,0,SUMIF(#REF!,#REF!,#REF!))</definedName>
    <definedName name="ABC" localSheetId="8">IF(#REF!=0,0,SUMIF(#REF!,#REF!,#REF!))</definedName>
    <definedName name="ABC">IF(#REF!=0,0,SUMIF(#REF!,#REF!,#REF!))</definedName>
    <definedName name="AÇO_CA_50">#REF!</definedName>
    <definedName name="act_high" localSheetId="1">#REF!</definedName>
    <definedName name="act_high">#REF!</definedName>
    <definedName name="act_low" localSheetId="1">#REF!</definedName>
    <definedName name="act_low">#REF!</definedName>
    <definedName name="Ajudante" localSheetId="1">#REF!</definedName>
    <definedName name="Ajudante">#REF!</definedName>
    <definedName name="AND">#REF!</definedName>
    <definedName name="ANTIGA" localSheetId="1">#REF!</definedName>
    <definedName name="ANTIGA">#REF!</definedName>
    <definedName name="APLICAÇÃO" localSheetId="1">#REF!</definedName>
    <definedName name="APLICAÇÃO">#REF!</definedName>
    <definedName name="ar">#REF!</definedName>
    <definedName name="area_base">#REF!</definedName>
    <definedName name="_xlnm.Print_Area" localSheetId="1">BDI!$A$1:$K$35</definedName>
    <definedName name="_xlnm.Print_Area" localSheetId="0">CAPA!$A$1:$I$35</definedName>
    <definedName name="_xlnm.Print_Area" localSheetId="7">'CLEP3.1'!$A$1:$M$39</definedName>
    <definedName name="_xlnm.Print_Area" localSheetId="8">#REF!</definedName>
    <definedName name="_xlnm.Print_Area" localSheetId="20">'COTAÇÕES A'!$A$1:$AL$35</definedName>
    <definedName name="_xlnm.Print_Area" localSheetId="18">Empreendimentos!$A$1:$N$91</definedName>
    <definedName name="_xlnm.Print_Area" localSheetId="19">'Preços de Referência'!$A$1:$AA$105</definedName>
    <definedName name="_xlnm.Print_Area" localSheetId="21">PRODUTOS!$A$1:$I$20</definedName>
    <definedName name="_xlnm.Print_Area">#REF!</definedName>
    <definedName name="Área_impressão_IM" localSheetId="1">#REF!</definedName>
    <definedName name="Área_impressão_IM" localSheetId="7">#REF!</definedName>
    <definedName name="Área_impressão_IM" localSheetId="8">#REF!</definedName>
    <definedName name="Área_impressão_IM">#REF!</definedName>
    <definedName name="AreaCustoOrç" localSheetId="1">#REF!</definedName>
    <definedName name="AreaCustoOrç" localSheetId="7">#REF!</definedName>
    <definedName name="AreaCustoOrç" localSheetId="8">#REF!</definedName>
    <definedName name="AreaCustoOrç">#REF!</definedName>
    <definedName name="Armador" localSheetId="1">#REF!</definedName>
    <definedName name="Armador">#REF!</definedName>
    <definedName name="asadadada" localSheetId="1" hidden="1">{#N/A,#N/A,TRUE,"Resumo de Preços"}</definedName>
    <definedName name="asadadada" localSheetId="7" hidden="1">{#N/A,#N/A,TRUE,"Resumo de Preços"}</definedName>
    <definedName name="asadadada" localSheetId="8" hidden="1">{#N/A,#N/A,TRUE,"Resumo de Preços"}</definedName>
    <definedName name="asadadada" hidden="1">{#N/A,#N/A,TRUE,"Resumo de Preços"}</definedName>
    <definedName name="ASDFASFA" localSheetId="1" hidden="1">{#N/A,#N/A,TRUE,"Resumo de Preços"}</definedName>
    <definedName name="ASDFASFA" localSheetId="7" hidden="1">{#N/A,#N/A,TRUE,"Resumo de Preços"}</definedName>
    <definedName name="ASDFASFA" localSheetId="8" hidden="1">{#N/A,#N/A,TRUE,"Resumo de Preços"}</definedName>
    <definedName name="ASDFASFA" hidden="1">{#N/A,#N/A,TRUE,"Resumo de Preços"}</definedName>
    <definedName name="ASDFASFA2" localSheetId="1" hidden="1">{#N/A,#N/A,TRUE,"Resumo de Preços"}</definedName>
    <definedName name="ASDFASFA2" localSheetId="7" hidden="1">{#N/A,#N/A,TRUE,"Resumo de Preços"}</definedName>
    <definedName name="ASDFASFA2" localSheetId="8" hidden="1">{#N/A,#N/A,TRUE,"Resumo de Preços"}</definedName>
    <definedName name="ASDFASFA2" hidden="1">{#N/A,#N/A,TRUE,"Resumo de Preços"}</definedName>
    <definedName name="ASI" localSheetId="1">#REF!</definedName>
    <definedName name="ASI">#REF!</definedName>
    <definedName name="ASP">#REF!</definedName>
    <definedName name="aux" localSheetId="1">#REF!</definedName>
    <definedName name="aux">#REF!</definedName>
    <definedName name="auxiliar" localSheetId="1">#REF!</definedName>
    <definedName name="auxiliar">#REF!</definedName>
    <definedName name="B" localSheetId="1">#REF!</definedName>
    <definedName name="B">#REF!</definedName>
    <definedName name="_xlnm.Database" localSheetId="1">#REF!</definedName>
    <definedName name="_xlnm.Database">#REF!</definedName>
    <definedName name="BBB" localSheetId="1">#REF!</definedName>
    <definedName name="BBB">#REF!</definedName>
    <definedName name="BBC" localSheetId="1">#REF!</definedName>
    <definedName name="BBC">#REF!</definedName>
    <definedName name="BBD" localSheetId="1">#REF!</definedName>
    <definedName name="BBD">#REF!</definedName>
    <definedName name="BBE" localSheetId="1">#REF!</definedName>
    <definedName name="BBE">#REF!</definedName>
    <definedName name="BBF" localSheetId="1">#REF!</definedName>
    <definedName name="BBF">#REF!</definedName>
    <definedName name="BBG" localSheetId="1">#REF!</definedName>
    <definedName name="BBG">#REF!</definedName>
    <definedName name="BBH" localSheetId="1">#REF!</definedName>
    <definedName name="BBH">#REF!</definedName>
    <definedName name="BBI" localSheetId="1">#REF!</definedName>
    <definedName name="BBI">#REF!</definedName>
    <definedName name="BBJ" localSheetId="1">#REF!</definedName>
    <definedName name="BBJ">#REF!</definedName>
    <definedName name="BBK" localSheetId="1">#REF!</definedName>
    <definedName name="BBK">#REF!</definedName>
    <definedName name="BBL" localSheetId="1">#REF!</definedName>
    <definedName name="BBL">#REF!</definedName>
    <definedName name="BBM" localSheetId="1">#REF!</definedName>
    <definedName name="BBM">#REF!</definedName>
    <definedName name="bbujoj">#REF!</definedName>
    <definedName name="BDI">#REF!</definedName>
    <definedName name="BDI." localSheetId="1">#REF!</definedName>
    <definedName name="BDI." localSheetId="7">#REF!</definedName>
    <definedName name="BDI." localSheetId="8">#REF!</definedName>
    <definedName name="BDI.">#REF!</definedName>
    <definedName name="Bomba_putzmeister" localSheetId="1">#REF!</definedName>
    <definedName name="Bomba_putzmeister" localSheetId="7">#REF!</definedName>
    <definedName name="Bomba_putzmeister" localSheetId="8">#REF!</definedName>
    <definedName name="Bomba_putzmeister">#REF!</definedName>
    <definedName name="br" localSheetId="1">#REF!</definedName>
    <definedName name="br" localSheetId="7">#REF!</definedName>
    <definedName name="br" localSheetId="8">#REF!</definedName>
    <definedName name="br">#REF!</definedName>
    <definedName name="BuiltIn_Print_Area" localSheetId="1">#REF!</definedName>
    <definedName name="BuiltIn_Print_Area">#REF!</definedName>
    <definedName name="BuiltIn_Print_Area___0" localSheetId="1">#REF!</definedName>
    <definedName name="BuiltIn_Print_Area___0">#REF!</definedName>
    <definedName name="BuiltIn_Print_Titles" localSheetId="1">#REF!</definedName>
    <definedName name="BuiltIn_Print_Titles">#REF!</definedName>
    <definedName name="BuiltIn_Print_Titles___0" localSheetId="1">#REF!</definedName>
    <definedName name="BuiltIn_Print_Titles___0">#REF!</definedName>
    <definedName name="C_" localSheetId="1">#REF!</definedName>
    <definedName name="C_">#REF!</definedName>
    <definedName name="cab">#REF!</definedName>
    <definedName name="cab_cortes" localSheetId="1">#REF!</definedName>
    <definedName name="cab_cortes">#REF!</definedName>
    <definedName name="cab_dmt">#REF!</definedName>
    <definedName name="cab_limpeza" localSheetId="1">#REF!</definedName>
    <definedName name="cab_limpeza">#REF!</definedName>
    <definedName name="cab_pmf">#REF!</definedName>
    <definedName name="cabmeio">#REF!</definedName>
    <definedName name="CadCompCodJaCad">#REF!</definedName>
    <definedName name="caixa">#REF!</definedName>
    <definedName name="Calafate" localSheetId="1">#REF!</definedName>
    <definedName name="Calafate" localSheetId="7">#REF!</definedName>
    <definedName name="Calafate" localSheetId="8">#REF!</definedName>
    <definedName name="Calafate">#REF!</definedName>
    <definedName name="CALCBDI">#REF!</definedName>
    <definedName name="Caldeireiro" localSheetId="1">#REF!</definedName>
    <definedName name="Caldeireiro" localSheetId="7">#REF!</definedName>
    <definedName name="Caldeireiro" localSheetId="8">#REF!</definedName>
    <definedName name="Caldeireiro">#REF!</definedName>
    <definedName name="campo1">#REF!</definedName>
    <definedName name="cap">#REF!</definedName>
    <definedName name="Carpinteiro" localSheetId="1">#REF!</definedName>
    <definedName name="Carpinteiro">#REF!</definedName>
    <definedName name="Carvoeiro" localSheetId="1">#REF!</definedName>
    <definedName name="Carvoeiro">#REF!</definedName>
    <definedName name="CBUQ">#REF!</definedName>
    <definedName name="CCC" localSheetId="1">#REF!</definedName>
    <definedName name="CCC">#REF!</definedName>
    <definedName name="CCCC" localSheetId="1">#REF!</definedName>
    <definedName name="CCCC">#REF!</definedName>
    <definedName name="ccccccc" localSheetId="1" hidden="1">{#N/A,#N/A,TRUE,"Resumo de Preços"}</definedName>
    <definedName name="ccccccc" localSheetId="7" hidden="1">{#N/A,#N/A,TRUE,"Resumo de Preços"}</definedName>
    <definedName name="ccccccc" localSheetId="8" hidden="1">{#N/A,#N/A,TRUE,"Resumo de Preços"}</definedName>
    <definedName name="ccccccc" hidden="1">{#N/A,#N/A,TRUE,"Resumo de Preços"}</definedName>
    <definedName name="CCCCCCCCCC" localSheetId="1" hidden="1">{#N/A,#N/A,TRUE,"Resumo de Preços"}</definedName>
    <definedName name="CCCCCCCCCC" localSheetId="7" hidden="1">{#N/A,#N/A,TRUE,"Resumo de Preços"}</definedName>
    <definedName name="CCCCCCCCCC" localSheetId="8" hidden="1">{#N/A,#N/A,TRUE,"Resumo de Preços"}</definedName>
    <definedName name="CCCCCCCCCC" hidden="1">{#N/A,#N/A,TRUE,"Resumo de Preços"}</definedName>
    <definedName name="CCD" localSheetId="1">#REF!</definedName>
    <definedName name="CCD">#REF!</definedName>
    <definedName name="CCE" localSheetId="1">#REF!</definedName>
    <definedName name="CCE">#REF!</definedName>
    <definedName name="CCF" localSheetId="1">#REF!</definedName>
    <definedName name="CCF">#REF!</definedName>
    <definedName name="CelAux" localSheetId="1">#REF!</definedName>
    <definedName name="CelAux">#REF!</definedName>
    <definedName name="CENTRO_DE_CUSTO">#REF!</definedName>
    <definedName name="CFM" localSheetId="1">#REF!</definedName>
    <definedName name="CFM" localSheetId="7">#REF!</definedName>
    <definedName name="CFM" localSheetId="8">#REF!</definedName>
    <definedName name="CFM">#REF!</definedName>
    <definedName name="CFU" localSheetId="1">#REF!</definedName>
    <definedName name="CFU" localSheetId="7">#REF!</definedName>
    <definedName name="CFU" localSheetId="8">#REF!</definedName>
    <definedName name="CFU">#REF!</definedName>
    <definedName name="Classif_Plan_Serv." localSheetId="1">#REF!</definedName>
    <definedName name="Classif_Plan_Serv." localSheetId="7">#REF!</definedName>
    <definedName name="Classif_Plan_Serv." localSheetId="8">#REF!</definedName>
    <definedName name="Classif_Plan_Serv.">#REF!</definedName>
    <definedName name="CM" localSheetId="1">#REF!</definedName>
    <definedName name="CM">#REF!</definedName>
    <definedName name="CodFerrManual">#REF!</definedName>
    <definedName name="CÓDIGO" localSheetId="1">#REF!</definedName>
    <definedName name="CÓDIGO" localSheetId="7">#REF!</definedName>
    <definedName name="CÓDIGO" localSheetId="8">#REF!</definedName>
    <definedName name="CÓDIGO">#REF!</definedName>
    <definedName name="Código." localSheetId="1">#REF!</definedName>
    <definedName name="Código." localSheetId="7">#REF!</definedName>
    <definedName name="Código." localSheetId="8">#REF!</definedName>
    <definedName name="Código.">#REF!</definedName>
    <definedName name="Código_DNIT" localSheetId="1">#REF!</definedName>
    <definedName name="Código_DNIT" localSheetId="7">#REF!</definedName>
    <definedName name="Código_DNIT" localSheetId="8">#REF!</definedName>
    <definedName name="Código_DNIT">#REF!</definedName>
    <definedName name="ColarCustoFixar" localSheetId="1">#REF!</definedName>
    <definedName name="ColarCustoFixar">#REF!</definedName>
    <definedName name="Colchão">#REF!</definedName>
    <definedName name="ColItemServ." localSheetId="1">#REF!</definedName>
    <definedName name="ColItemServ.">#REF!</definedName>
    <definedName name="ColQuantServ." localSheetId="1">#REF!</definedName>
    <definedName name="ColQuantServ.">#REF!</definedName>
    <definedName name="COMI" localSheetId="1">#REF!</definedName>
    <definedName name="COMI">#REF!</definedName>
    <definedName name="COMPOSIÇÃO_DE_PREÇO_UNITÁRIO" localSheetId="1">#REF!</definedName>
    <definedName name="COMPOSIÇÃO_DE_PREÇO_UNITÁRIO">#REF!</definedName>
    <definedName name="CONSTRUTORA" localSheetId="1">#REF!</definedName>
    <definedName name="CONSTRUTORA">#REF!</definedName>
    <definedName name="Consumo_Diesel" localSheetId="1">#REF!</definedName>
    <definedName name="Consumo_Diesel">#REF!</definedName>
    <definedName name="CopiaCusto" localSheetId="1">#REF!</definedName>
    <definedName name="CopiaCusto">#REF!</definedName>
    <definedName name="Copiar_Colar" localSheetId="1">#REF!</definedName>
    <definedName name="Copiar_Colar">#REF!</definedName>
    <definedName name="CopiarLinhaInteira" localSheetId="1">#REF!</definedName>
    <definedName name="CopiarLinhaInteira">#REF!</definedName>
    <definedName name="corte" localSheetId="1">#REF!</definedName>
    <definedName name="corte">#REF!</definedName>
    <definedName name="CPAV" localSheetId="1">#REF!</definedName>
    <definedName name="CPAV">#REF!</definedName>
    <definedName name="CPV" localSheetId="1">#REF!</definedName>
    <definedName name="CPV">#REF!</definedName>
    <definedName name="Criteria" localSheetId="1">#REF!</definedName>
    <definedName name="Criteria">#REF!</definedName>
    <definedName name="_xlnm.Criteria" localSheetId="1">#REF!</definedName>
    <definedName name="_xlnm.Criteria">#REF!</definedName>
    <definedName name="Custo_Ad_Not_Horista" localSheetId="1">#REF!</definedName>
    <definedName name="Custo_Ad_Not_Horista">#REF!</definedName>
    <definedName name="Custo_Ad_Not_Mensalista" localSheetId="1">#REF!</definedName>
    <definedName name="Custo_Ad_Not_Mensalista">#REF!</definedName>
    <definedName name="Custo_HE_Horista_Diurno" localSheetId="1">#REF!</definedName>
    <definedName name="Custo_HE_Horista_Diurno">#REF!</definedName>
    <definedName name="Custo_HE_Horista_Notur" localSheetId="1">#REF!</definedName>
    <definedName name="Custo_HE_Horista_Notur">#REF!</definedName>
    <definedName name="Custo_HE_Mensalista_Diurno" localSheetId="1">#REF!</definedName>
    <definedName name="Custo_HE_Mensalista_Diurno">#REF!</definedName>
    <definedName name="Custo_HE_Mensalista_Notur" localSheetId="1">#REF!</definedName>
    <definedName name="Custo_HE_Mensalista_Notur">#REF!</definedName>
    <definedName name="cvnm">#REF!</definedName>
    <definedName name="d" localSheetId="1">#REF!</definedName>
    <definedName name="d">#REF!</definedName>
    <definedName name="da">#REF!</definedName>
    <definedName name="Dados" localSheetId="1">#REF!</definedName>
    <definedName name="Dados">#REF!</definedName>
    <definedName name="DadosInicio">#REF!</definedName>
    <definedName name="data">#REF!</definedName>
    <definedName name="data_1">#REF!</definedName>
    <definedName name="dbdata_sheet_deg" localSheetId="1">#REF!</definedName>
    <definedName name="dbdata_sheet_deg" localSheetId="7">#REF!</definedName>
    <definedName name="dbdata_sheet_deg" localSheetId="8">#REF!</definedName>
    <definedName name="dbdata_sheet_deg">#REF!</definedName>
    <definedName name="dbdata_sheet_length" localSheetId="1">#REF!</definedName>
    <definedName name="dbdata_sheet_length" localSheetId="7">#REF!</definedName>
    <definedName name="dbdata_sheet_length" localSheetId="8">#REF!</definedName>
    <definedName name="dbdata_sheet_length">#REF!</definedName>
    <definedName name="dbdata_sheet_track" localSheetId="1">#REF!</definedName>
    <definedName name="dbdata_sheet_track" localSheetId="7">#REF!</definedName>
    <definedName name="dbdata_sheet_track" localSheetId="8">#REF!</definedName>
    <definedName name="dbdata_sheet_track">#REF!</definedName>
    <definedName name="DDD" localSheetId="1">#REF!</definedName>
    <definedName name="DDD">#REF!</definedName>
    <definedName name="DDDDDD" localSheetId="1" hidden="1">{#N/A,#N/A,TRUE,"Resumo de Preços"}</definedName>
    <definedName name="DDDDDD" localSheetId="7" hidden="1">{#N/A,#N/A,TRUE,"Resumo de Preços"}</definedName>
    <definedName name="DDDDDD" localSheetId="8" hidden="1">{#N/A,#N/A,TRUE,"Resumo de Preços"}</definedName>
    <definedName name="DDDDDD" hidden="1">{#N/A,#N/A,TRUE,"Resumo de Preços"}</definedName>
    <definedName name="dddddddddd" localSheetId="1" hidden="1">{#N/A,#N/A,TRUE,"Resumo de Preços"}</definedName>
    <definedName name="dddddddddd" localSheetId="7" hidden="1">{#N/A,#N/A,TRUE,"Resumo de Preços"}</definedName>
    <definedName name="dddddddddd" localSheetId="8" hidden="1">{#N/A,#N/A,TRUE,"Resumo de Preços"}</definedName>
    <definedName name="dddddddddd" hidden="1">{#N/A,#N/A,TRUE,"Resumo de Preços"}</definedName>
    <definedName name="DDE" localSheetId="1">#REF!</definedName>
    <definedName name="DDE">#REF!</definedName>
    <definedName name="DDF" localSheetId="1">#REF!</definedName>
    <definedName name="DDF">#REF!</definedName>
    <definedName name="DDG" localSheetId="1">#REF!</definedName>
    <definedName name="DDG">#REF!</definedName>
    <definedName name="DDH" localSheetId="1">#REF!</definedName>
    <definedName name="DDH">#REF!</definedName>
    <definedName name="DDI" localSheetId="1">#REF!</definedName>
    <definedName name="DDI">#REF!</definedName>
    <definedName name="DDJ" localSheetId="1">#REF!</definedName>
    <definedName name="DDJ">#REF!</definedName>
    <definedName name="DDK" localSheetId="1">#REF!</definedName>
    <definedName name="DDK">#REF!</definedName>
    <definedName name="DDL" localSheetId="1">#REF!</definedName>
    <definedName name="DDL">#REF!</definedName>
    <definedName name="DDM" localSheetId="1">#REF!</definedName>
    <definedName name="DDM">#REF!</definedName>
    <definedName name="densidade_cap">#REF!</definedName>
    <definedName name="Depreciação" localSheetId="1">#REF!</definedName>
    <definedName name="Depreciação">#REF!</definedName>
    <definedName name="DES" localSheetId="1">#REF!</definedName>
    <definedName name="DES">#REF!</definedName>
    <definedName name="dffffffffffffffffffff">#REF!</definedName>
    <definedName name="DigitarFixo" localSheetId="1">#REF!</definedName>
    <definedName name="DigitarFixo">#REF!</definedName>
    <definedName name="Diminuir_Memoria" localSheetId="1">#REF!</definedName>
    <definedName name="Diminuir_Memoria">#REF!</definedName>
    <definedName name="DIST" localSheetId="1">#REF!</definedName>
    <definedName name="DIST">#REF!</definedName>
    <definedName name="DIST1" localSheetId="1">#REF!</definedName>
    <definedName name="DIST1">#REF!</definedName>
    <definedName name="DIST10">#REF!</definedName>
    <definedName name="DIST2" localSheetId="1">#REF!</definedName>
    <definedName name="DIST2">#REF!</definedName>
    <definedName name="dmt">"$#REF!.$A$10:$G$95"</definedName>
    <definedName name="DMT_0_50">#REF!</definedName>
    <definedName name="dmt_1">0</definedName>
    <definedName name="dmt_10">0</definedName>
    <definedName name="DMT_1000">#REF!</definedName>
    <definedName name="dmt_11">0</definedName>
    <definedName name="dmt_12">0</definedName>
    <definedName name="dmt_13">0</definedName>
    <definedName name="dmt_14">0</definedName>
    <definedName name="dmt_15">0</definedName>
    <definedName name="dmt_16">0</definedName>
    <definedName name="dmt_17">0</definedName>
    <definedName name="dmt_18">0</definedName>
    <definedName name="dmt_19">0</definedName>
    <definedName name="dmt_2">0</definedName>
    <definedName name="dmt_20">0</definedName>
    <definedName name="DMT_200" localSheetId="1">#REF!</definedName>
    <definedName name="DMT_200">#REF!</definedName>
    <definedName name="DMT_200_400">#REF!</definedName>
    <definedName name="dmt_21">0</definedName>
    <definedName name="dmt_22">0</definedName>
    <definedName name="dmt_23">0</definedName>
    <definedName name="dmt_24">0</definedName>
    <definedName name="dmt_25">0</definedName>
    <definedName name="dmt_26">0</definedName>
    <definedName name="dmt_27">0</definedName>
    <definedName name="dmt_28">0</definedName>
    <definedName name="dmt_29">0</definedName>
    <definedName name="dmt_3">0</definedName>
    <definedName name="dmt_30">0</definedName>
    <definedName name="dmt_31">0</definedName>
    <definedName name="dmt_32">0</definedName>
    <definedName name="dmt_33">0</definedName>
    <definedName name="dmt_34">0</definedName>
    <definedName name="dmt_35">0</definedName>
    <definedName name="dmt_36">0</definedName>
    <definedName name="dmt_37">0</definedName>
    <definedName name="dmt_38">0</definedName>
    <definedName name="dmt_39">0</definedName>
    <definedName name="dmt_4">0</definedName>
    <definedName name="dmt_40">0</definedName>
    <definedName name="DMT_400" localSheetId="1">#REF!</definedName>
    <definedName name="DMT_400">#REF!</definedName>
    <definedName name="DMT_400_600">#REF!</definedName>
    <definedName name="dmt_5">0</definedName>
    <definedName name="DMT_50" localSheetId="1">#REF!</definedName>
    <definedName name="DMT_50">#REF!</definedName>
    <definedName name="DMT_50_200">#REF!</definedName>
    <definedName name="dmt_6">0</definedName>
    <definedName name="DMT_600" localSheetId="1">#REF!</definedName>
    <definedName name="DMT_600">#REF!</definedName>
    <definedName name="dmt_7">0</definedName>
    <definedName name="dmt_8">0</definedName>
    <definedName name="DMT_800" localSheetId="1">#REF!</definedName>
    <definedName name="DMT_800">#REF!</definedName>
    <definedName name="dmt_9">0</definedName>
    <definedName name="DPRE" localSheetId="1">#REF!</definedName>
    <definedName name="DPRE">#REF!</definedName>
    <definedName name="drena">#REF!</definedName>
    <definedName name="EEE" localSheetId="1">#REF!</definedName>
    <definedName name="EEE">#REF!</definedName>
    <definedName name="EEF" localSheetId="1">#REF!</definedName>
    <definedName name="EEF">#REF!</definedName>
    <definedName name="EEG" localSheetId="1">#REF!</definedName>
    <definedName name="EEG">#REF!</definedName>
    <definedName name="EEH" localSheetId="1">#REF!</definedName>
    <definedName name="EEH">#REF!</definedName>
    <definedName name="EEI" localSheetId="1">#REF!</definedName>
    <definedName name="EEI">#REF!</definedName>
    <definedName name="Eletricista_F_C" localSheetId="1">#REF!</definedName>
    <definedName name="Eletricista_F_C">#REF!</definedName>
    <definedName name="Eletricista_FC" localSheetId="1">#REF!</definedName>
    <definedName name="Eletricista_FC">#REF!</definedName>
    <definedName name="Eletricista_Mo" localSheetId="1">#REF!</definedName>
    <definedName name="Eletricista_Mo">#REF!</definedName>
    <definedName name="Eletricista_Mont" localSheetId="1">#REF!</definedName>
    <definedName name="Eletricista_Mont">#REF!</definedName>
    <definedName name="EletricistaFC" localSheetId="1">#REF!</definedName>
    <definedName name="EletricistaFC">#REF!</definedName>
    <definedName name="Empo">#REF!</definedName>
    <definedName name="Empolamento">#REF!</definedName>
    <definedName name="Encanador" localSheetId="1">#REF!</definedName>
    <definedName name="Encanador">#REF!</definedName>
    <definedName name="Encarregado" localSheetId="1">#REF!</definedName>
    <definedName name="Encarregado">#REF!</definedName>
    <definedName name="EntraCatServ">#REF!</definedName>
    <definedName name="EntraCodServ">#REF!</definedName>
    <definedName name="EntraEquip1">#REF!</definedName>
    <definedName name="EntraEquip10">#REF!</definedName>
    <definedName name="EntraEquip11">#REF!</definedName>
    <definedName name="EntraEquip2">#REF!</definedName>
    <definedName name="EntraEquip3">#REF!</definedName>
    <definedName name="EntraEquip4">#REF!</definedName>
    <definedName name="EntraEquip5">#REF!</definedName>
    <definedName name="EntraEquip6">#REF!</definedName>
    <definedName name="EntraEquip7">#REF!</definedName>
    <definedName name="EntraEquip8">#REF!</definedName>
    <definedName name="EntraEquip9">#REF!</definedName>
    <definedName name="EntraPEquip">#REF!</definedName>
    <definedName name="EntraServ">#REF!</definedName>
    <definedName name="EntraServAlt" localSheetId="1">#REF!</definedName>
    <definedName name="EntraServAlt" localSheetId="7">#REF!</definedName>
    <definedName name="EntraServAlt" localSheetId="8">#REF!</definedName>
    <definedName name="EntraServAlt">#REF!</definedName>
    <definedName name="EntraUnid">#REF!</definedName>
    <definedName name="EPVT" localSheetId="1">#REF!</definedName>
    <definedName name="EPVT" localSheetId="7">#REF!</definedName>
    <definedName name="EPVT" localSheetId="8">#REF!</definedName>
    <definedName name="EPVT">#REF!</definedName>
    <definedName name="EQPTO" localSheetId="1">#REF!</definedName>
    <definedName name="EQPTO" localSheetId="7">#REF!</definedName>
    <definedName name="EQPTO" localSheetId="8">#REF!</definedName>
    <definedName name="EQPTO">#REF!</definedName>
    <definedName name="Equipamento" localSheetId="1">#REF!</definedName>
    <definedName name="Equipamento" localSheetId="7">#REF!</definedName>
    <definedName name="Equipamento" localSheetId="8">#REF!</definedName>
    <definedName name="Equipamento">#REF!</definedName>
    <definedName name="erer" localSheetId="1">#REF!</definedName>
    <definedName name="erer">#REF!</definedName>
    <definedName name="erew" localSheetId="1">#REF!</definedName>
    <definedName name="erew">#REF!</definedName>
    <definedName name="Escavadeira_Hidráulica__Caterpillar__320L___c__est.___cap_600l" localSheetId="1">#REF!</definedName>
    <definedName name="Escavadeira_Hidráulica__Caterpillar__320L___c__est.___cap_600l">#REF!</definedName>
    <definedName name="Esmerilhador" localSheetId="1">#REF!</definedName>
    <definedName name="Esmerilhador">#REF!</definedName>
    <definedName name="est" localSheetId="1">#REF!</definedName>
    <definedName name="est">#REF!</definedName>
    <definedName name="Excel_BuiltIn__FilterDatabase_3">#REF!</definedName>
    <definedName name="Excel_BuiltIn_Database" localSheetId="1">#REF!</definedName>
    <definedName name="Excel_BuiltIn_Database" localSheetId="7">#REF!</definedName>
    <definedName name="Excel_BuiltIn_Database" localSheetId="8">#REF!</definedName>
    <definedName name="Excel_BuiltIn_Database">#REF!</definedName>
    <definedName name="Excel_BuiltIn_Print_Area_1" localSheetId="1">#REF!</definedName>
    <definedName name="Excel_BuiltIn_Print_Area_1" localSheetId="7">#REF!</definedName>
    <definedName name="Excel_BuiltIn_Print_Area_1" localSheetId="8">#REF!</definedName>
    <definedName name="Excel_BuiltIn_Print_Area_1">#REF!</definedName>
    <definedName name="Excel_BuiltIn_Print_Area_1_1" localSheetId="1">#REF!</definedName>
    <definedName name="Excel_BuiltIn_Print_Area_1_1" localSheetId="7">#REF!</definedName>
    <definedName name="Excel_BuiltIn_Print_Area_1_1" localSheetId="8">#REF!</definedName>
    <definedName name="Excel_BuiltIn_Print_Area_1_1">#REF!</definedName>
    <definedName name="Excel_BuiltIn_Print_Area_1_4" localSheetId="1">#REF!</definedName>
    <definedName name="Excel_BuiltIn_Print_Area_1_4">#REF!</definedName>
    <definedName name="Excel_BuiltIn_Print_Area_2" localSheetId="1">#REF!</definedName>
    <definedName name="Excel_BuiltIn_Print_Area_2">#REF!</definedName>
    <definedName name="Excel_BuiltIn_Print_Area_2_1" localSheetId="1">#REF!</definedName>
    <definedName name="Excel_BuiltIn_Print_Area_2_1">#REF!</definedName>
    <definedName name="Excel_BuiltIn_Print_Area_3" localSheetId="1">#REF!</definedName>
    <definedName name="Excel_BuiltIn_Print_Area_3">#REF!</definedName>
    <definedName name="Excel_BuiltIn_Print_Titles_1" localSheetId="1">#REF!</definedName>
    <definedName name="Excel_BuiltIn_Print_Titles_1">#REF!</definedName>
    <definedName name="Excel_BuiltIn_Print_Titles_1_1" localSheetId="1">#REF!</definedName>
    <definedName name="Excel_BuiltIn_Print_Titles_1_1">#REF!</definedName>
    <definedName name="Excel_BuiltIn_Print_Titles_1_1_4" localSheetId="1">#REF!</definedName>
    <definedName name="Excel_BuiltIn_Print_Titles_1_1_4">#REF!</definedName>
    <definedName name="Excel_BuiltIn_Print_Titles_2" localSheetId="1">#REF!</definedName>
    <definedName name="Excel_BuiltIn_Print_Titles_2">#REF!</definedName>
    <definedName name="Excel_BuiltIn_Print_Titles_2_1" localSheetId="1">#REF!</definedName>
    <definedName name="Excel_BuiltIn_Print_Titles_2_1">#REF!</definedName>
    <definedName name="Excel_BuiltIn_Print_Titles_2_4" localSheetId="1">#REF!</definedName>
    <definedName name="Excel_BuiltIn_Print_Titles_2_4">#REF!</definedName>
    <definedName name="faixa">#REF!</definedName>
    <definedName name="faixa2">#REF!</definedName>
    <definedName name="FFF" localSheetId="1">#REF!</definedName>
    <definedName name="FFF" localSheetId="7">#REF!</definedName>
    <definedName name="FFF" localSheetId="8">#REF!</definedName>
    <definedName name="FFF">#REF!</definedName>
    <definedName name="FFG" localSheetId="1">#REF!</definedName>
    <definedName name="FFG" localSheetId="7">#REF!</definedName>
    <definedName name="FFG" localSheetId="8">#REF!</definedName>
    <definedName name="FFG">#REF!</definedName>
    <definedName name="FFH" localSheetId="1">#REF!</definedName>
    <definedName name="FFH" localSheetId="7">#REF!</definedName>
    <definedName name="FFH" localSheetId="8">#REF!</definedName>
    <definedName name="FFH">#REF!</definedName>
    <definedName name="FFI" localSheetId="1">#REF!</definedName>
    <definedName name="FFI">#REF!</definedName>
    <definedName name="FINAL" localSheetId="1">#REF!</definedName>
    <definedName name="FINAL">#REF!</definedName>
    <definedName name="firma2" localSheetId="1">#REF!</definedName>
    <definedName name="firma2">#REF!</definedName>
    <definedName name="FORNECEDOR" localSheetId="1">#REF!</definedName>
    <definedName name="FORNECEDOR">#REF!</definedName>
    <definedName name="FRT" localSheetId="1">#REF!</definedName>
    <definedName name="FRT">#REF!</definedName>
    <definedName name="Funileiro" localSheetId="1">#REF!</definedName>
    <definedName name="Funileiro">#REF!</definedName>
    <definedName name="gg" localSheetId="1">#REF!</definedName>
    <definedName name="gg">#REF!</definedName>
    <definedName name="GGG" localSheetId="1">#REF!</definedName>
    <definedName name="GGG">#REF!</definedName>
    <definedName name="GGH" localSheetId="1">#REF!</definedName>
    <definedName name="GGH">#REF!</definedName>
    <definedName name="GGI" localSheetId="1">#REF!</definedName>
    <definedName name="GGI">#REF!</definedName>
    <definedName name="GGJ" localSheetId="1">#REF!</definedName>
    <definedName name="GGJ">#REF!</definedName>
    <definedName name="GRAMA">#REF!</definedName>
    <definedName name="grt" localSheetId="1">#REF!</definedName>
    <definedName name="grt">#REF!</definedName>
    <definedName name="h">#REF!</definedName>
    <definedName name="HHH" localSheetId="1">#REF!</definedName>
    <definedName name="HHH">#REF!</definedName>
    <definedName name="HHI" localSheetId="1">#REF!</definedName>
    <definedName name="HHI">#REF!</definedName>
    <definedName name="HHJ" localSheetId="1">#REF!</definedName>
    <definedName name="HHJ">#REF!</definedName>
    <definedName name="HHK" localSheetId="1">#REF!</definedName>
    <definedName name="HHK">#REF!</definedName>
    <definedName name="Horas_Ano" localSheetId="1">#REF!</definedName>
    <definedName name="Horas_Ano">#REF!</definedName>
    <definedName name="I" localSheetId="1">#REF!</definedName>
    <definedName name="I">#REF!</definedName>
    <definedName name="III" localSheetId="1">#REF!</definedName>
    <definedName name="III" localSheetId="7">#REF!</definedName>
    <definedName name="III" localSheetId="8">#REF!</definedName>
    <definedName name="III">#REF!</definedName>
    <definedName name="IIIA" localSheetId="1">#REF!</definedName>
    <definedName name="IIIA" localSheetId="7">#REF!</definedName>
    <definedName name="IIIA" localSheetId="8">#REF!</definedName>
    <definedName name="IIIA">#REF!</definedName>
    <definedName name="IMP_03" localSheetId="1">#REF!</definedName>
    <definedName name="IMP_03" localSheetId="7">#REF!</definedName>
    <definedName name="IMP_03" localSheetId="8">#REF!</definedName>
    <definedName name="IMP_03">#REF!</definedName>
    <definedName name="indi_33">#REF!</definedName>
    <definedName name="INDI22">#REF!</definedName>
    <definedName name="inf">#REF!</definedName>
    <definedName name="inic">#REF!</definedName>
    <definedName name="InicioAbrServ" localSheetId="1">#REF!</definedName>
    <definedName name="InicioAbrServ">#REF!</definedName>
    <definedName name="InicioAbrServTransp" localSheetId="1">#REF!</definedName>
    <definedName name="InicioAbrServTransp">#REF!</definedName>
    <definedName name="InicioCompGeral" localSheetId="1">#REF!</definedName>
    <definedName name="InicioCompGeral">#REF!</definedName>
    <definedName name="InicioDescAuternat" localSheetId="1">#REF!</definedName>
    <definedName name="InicioDescAuternat">#REF!</definedName>
    <definedName name="InicioDescr." localSheetId="1">#REF!</definedName>
    <definedName name="InicioDescr.">#REF!</definedName>
    <definedName name="InicioEquip." localSheetId="1">#REF!</definedName>
    <definedName name="InicioEquip.">#REF!</definedName>
    <definedName name="InicioItem" localSheetId="1">#REF!</definedName>
    <definedName name="InicioItem">#REF!</definedName>
    <definedName name="InicioMat" localSheetId="1">#REF!</definedName>
    <definedName name="InicioMat">#REF!</definedName>
    <definedName name="InicioNomeEquip" localSheetId="1">#REF!</definedName>
    <definedName name="InicioNomeEquip">#REF!</definedName>
    <definedName name="InicioNomeMat" localSheetId="1">#REF!</definedName>
    <definedName name="InicioNomeMat">#REF!</definedName>
    <definedName name="InicioNomeMO" localSheetId="1">#REF!</definedName>
    <definedName name="InicioNomeMO">#REF!</definedName>
    <definedName name="InicioNomeTransp" localSheetId="1">#REF!</definedName>
    <definedName name="InicioNomeTransp">#REF!</definedName>
    <definedName name="InicioOrgãoPlanServ" localSheetId="1">#REF!</definedName>
    <definedName name="InicioOrgãoPlanServ">#REF!</definedName>
    <definedName name="InicioTDCompGeral" localSheetId="1">#REF!</definedName>
    <definedName name="InicioTDCompGeral">#REF!</definedName>
    <definedName name="InicioTDIns" localSheetId="1">#REF!</definedName>
    <definedName name="InicioTDIns">#REF!</definedName>
    <definedName name="InicioTipoTransp" localSheetId="1">#REF!</definedName>
    <definedName name="InicioTipoTransp">#REF!</definedName>
    <definedName name="insp_comment" localSheetId="1">#REF!</definedName>
    <definedName name="insp_comment">#REF!</definedName>
    <definedName name="insp_high" localSheetId="1">#REF!</definedName>
    <definedName name="insp_high">#REF!</definedName>
    <definedName name="insp_low" localSheetId="1">#REF!</definedName>
    <definedName name="insp_low">#REF!</definedName>
    <definedName name="insp_sheet_deg" localSheetId="1">#REF!</definedName>
    <definedName name="insp_sheet_deg">#REF!</definedName>
    <definedName name="insp_sheet_length" localSheetId="1">#REF!</definedName>
    <definedName name="insp_sheet_length">#REF!</definedName>
    <definedName name="insp_sheet_passes" localSheetId="1">#REF!</definedName>
    <definedName name="insp_sheet_passes">#REF!</definedName>
    <definedName name="insp_sheet_track" localSheetId="1">#REF!</definedName>
    <definedName name="insp_sheet_track">#REF!</definedName>
    <definedName name="Instr_Controle" localSheetId="1">#REF!</definedName>
    <definedName name="Instr_Controle">#REF!</definedName>
    <definedName name="Instrum_Con" localSheetId="1">#REF!</definedName>
    <definedName name="Instrum_Con">#REF!</definedName>
    <definedName name="Instrum_Controle" localSheetId="1">#REF!</definedName>
    <definedName name="Instrum_Controle">#REF!</definedName>
    <definedName name="Instrum_Mo" localSheetId="1">#REF!</definedName>
    <definedName name="Instrum_Mo">#REF!</definedName>
    <definedName name="Instrum_Montador" localSheetId="1">#REF!</definedName>
    <definedName name="Instrum_Montador">#REF!</definedName>
    <definedName name="Instrum_Tubista" localSheetId="1">#REF!</definedName>
    <definedName name="Instrum_Tubista">#REF!</definedName>
    <definedName name="INSUMOS">#REF!</definedName>
    <definedName name="Isolador" localSheetId="1">#REF!</definedName>
    <definedName name="Isolador" localSheetId="7">#REF!</definedName>
    <definedName name="Isolador" localSheetId="8">#REF!</definedName>
    <definedName name="Isolador">#REF!</definedName>
    <definedName name="ITEM" localSheetId="1">#REF!</definedName>
    <definedName name="ITEM" localSheetId="7">#REF!</definedName>
    <definedName name="ITEM" localSheetId="8">#REF!</definedName>
    <definedName name="ITEM">#REF!</definedName>
    <definedName name="item1">#REF!</definedName>
    <definedName name="item3">#REF!</definedName>
    <definedName name="item4">#REF!</definedName>
    <definedName name="J" localSheetId="1">#REF!</definedName>
    <definedName name="J" localSheetId="7">#REF!</definedName>
    <definedName name="J" localSheetId="8">#REF!</definedName>
    <definedName name="J">#REF!</definedName>
    <definedName name="J45A45149150" localSheetId="1">#REF!</definedName>
    <definedName name="J45A45149150" localSheetId="7">#REF!</definedName>
    <definedName name="J45A45149150" localSheetId="8">#REF!</definedName>
    <definedName name="J45A45149150">#REF!</definedName>
    <definedName name="Jatista" localSheetId="1">#REF!</definedName>
    <definedName name="Jatista" localSheetId="7">#REF!</definedName>
    <definedName name="Jatista" localSheetId="8">#REF!</definedName>
    <definedName name="Jatista">#REF!</definedName>
    <definedName name="JJJ" localSheetId="1">#REF!</definedName>
    <definedName name="JJJ">#REF!</definedName>
    <definedName name="JJJA" localSheetId="1">#REF!</definedName>
    <definedName name="JJJA">#REF!</definedName>
    <definedName name="JOSE">#REF!</definedName>
    <definedName name="Juros" localSheetId="1">#REF!</definedName>
    <definedName name="Juros" localSheetId="7">#REF!</definedName>
    <definedName name="Juros" localSheetId="8">#REF!</definedName>
    <definedName name="Juros">#REF!</definedName>
    <definedName name="K" localSheetId="1">#REF!</definedName>
    <definedName name="K" localSheetId="7">#REF!</definedName>
    <definedName name="K" localSheetId="8">#REF!</definedName>
    <definedName name="K">#REF!</definedName>
    <definedName name="KKK" localSheetId="1">#REF!</definedName>
    <definedName name="KKK" localSheetId="7">#REF!</definedName>
    <definedName name="KKK" localSheetId="8">#REF!</definedName>
    <definedName name="KKK">#REF!</definedName>
    <definedName name="KKKA" localSheetId="1">#REF!</definedName>
    <definedName name="KKKA">#REF!</definedName>
    <definedName name="koae">#REF!</definedName>
    <definedName name="kpavi">#REF!</definedName>
    <definedName name="kterra">#REF!</definedName>
    <definedName name="Laminador" localSheetId="1">#REF!</definedName>
    <definedName name="Laminador">#REF!</definedName>
    <definedName name="LEIS" localSheetId="1">#REF!</definedName>
    <definedName name="LEIS">#REF!</definedName>
    <definedName name="limcount" hidden="1">2</definedName>
    <definedName name="Linha1Equip" localSheetId="1">#REF!</definedName>
    <definedName name="Linha1Equip">#REF!</definedName>
    <definedName name="Linha1Material" localSheetId="1">#REF!</definedName>
    <definedName name="Linha1Material">#REF!</definedName>
    <definedName name="linha1Mobra" localSheetId="1">#REF!</definedName>
    <definedName name="linha1Mobra" localSheetId="7">#REF!</definedName>
    <definedName name="linha1Mobra" localSheetId="8">#REF!</definedName>
    <definedName name="linha1Mobra">#REF!</definedName>
    <definedName name="LISTA_NUM_CONTRATOS" localSheetId="1">#REF!</definedName>
    <definedName name="LISTA_NUM_CONTRATOS" localSheetId="7">#REF!</definedName>
    <definedName name="LISTA_NUM_CONTRATOS" localSheetId="8">#REF!</definedName>
    <definedName name="LISTA_NUM_CONTRATOS">#REF!</definedName>
    <definedName name="ListaAbrServ">#REF!</definedName>
    <definedName name="ListaCod">#REF!</definedName>
    <definedName name="LLL" localSheetId="1">#REF!</definedName>
    <definedName name="LLL" localSheetId="7">#REF!</definedName>
    <definedName name="LLL" localSheetId="8">#REF!</definedName>
    <definedName name="LLL">#REF!</definedName>
    <definedName name="LLLA" localSheetId="1">#REF!</definedName>
    <definedName name="LLLA" localSheetId="7">#REF!</definedName>
    <definedName name="LLLA" localSheetId="8">#REF!</definedName>
    <definedName name="LLLA">#REF!</definedName>
    <definedName name="Local">#REF!</definedName>
    <definedName name="LOP" localSheetId="1">#REF!</definedName>
    <definedName name="LOP" localSheetId="7">#REF!</definedName>
    <definedName name="LOP" localSheetId="8">#REF!</definedName>
    <definedName name="LOP">#REF!</definedName>
    <definedName name="Lotação" localSheetId="7">#REF!</definedName>
    <definedName name="Lotação" localSheetId="8">#REF!</definedName>
    <definedName name="Lotação">#REF!</definedName>
    <definedName name="lote02">#REF!</definedName>
    <definedName name="LOTE03" localSheetId="1">#REF!</definedName>
    <definedName name="LOTE03" localSheetId="7">#REF!</definedName>
    <definedName name="LOTE03" localSheetId="8">#REF!</definedName>
    <definedName name="LOTE03">#REF!</definedName>
    <definedName name="M" localSheetId="1">#REF!</definedName>
    <definedName name="M" localSheetId="7">#REF!</definedName>
    <definedName name="M" localSheetId="8">#REF!</definedName>
    <definedName name="M">#REF!</definedName>
    <definedName name="Maçariqueiro" localSheetId="1">#REF!</definedName>
    <definedName name="Maçariqueiro" localSheetId="7">#REF!</definedName>
    <definedName name="Maçariqueiro" localSheetId="8">#REF!</definedName>
    <definedName name="Maçariqueiro">#REF!</definedName>
    <definedName name="MACROS" localSheetId="1">#REF!</definedName>
    <definedName name="MACROS">#REF!</definedName>
    <definedName name="Manutenção" localSheetId="1">#REF!</definedName>
    <definedName name="Manutenção">#REF!</definedName>
    <definedName name="Mão_de_Obra" localSheetId="1">#REF!</definedName>
    <definedName name="Mão_de_Obra">#REF!</definedName>
    <definedName name="maria">#REF!</definedName>
    <definedName name="MAT" localSheetId="1">#REF!</definedName>
    <definedName name="MAT" localSheetId="7">#REF!</definedName>
    <definedName name="MAT" localSheetId="8">#REF!</definedName>
    <definedName name="MAT">#REF!</definedName>
    <definedName name="MatLinhaFormula" localSheetId="1">#REF!</definedName>
    <definedName name="MatLinhaFormula">#REF!</definedName>
    <definedName name="MatrizCompAux">#REF!</definedName>
    <definedName name="MATRIZlimpa" localSheetId="1">#REF!</definedName>
    <definedName name="MATRIZlimpa" localSheetId="7">#REF!</definedName>
    <definedName name="MATRIZlimpa" localSheetId="8">#REF!</definedName>
    <definedName name="MATRIZlimpa">#REF!</definedName>
    <definedName name="Mecanico_Aj" localSheetId="1">#REF!</definedName>
    <definedName name="Mecanico_Aj" localSheetId="7">#REF!</definedName>
    <definedName name="Mecanico_Aj" localSheetId="8">#REF!</definedName>
    <definedName name="Mecanico_Aj">#REF!</definedName>
    <definedName name="Mecânico_Ajust" localSheetId="1">#REF!</definedName>
    <definedName name="Mecânico_Ajust" localSheetId="7">#REF!</definedName>
    <definedName name="Mecânico_Ajust" localSheetId="8">#REF!</definedName>
    <definedName name="Mecânico_Ajust">#REF!</definedName>
    <definedName name="Mecanico_Mon" localSheetId="1">#REF!</definedName>
    <definedName name="Mecanico_Mon">#REF!</definedName>
    <definedName name="Mecânico_Mont" localSheetId="1">#REF!</definedName>
    <definedName name="Mecânico_Mont">#REF!</definedName>
    <definedName name="MED" localSheetId="1">#REF!</definedName>
    <definedName name="MED">#REF!</definedName>
    <definedName name="MEDAGOREAL">#REF!</definedName>
    <definedName name="MedEquip">#REF!</definedName>
    <definedName name="MEDIÇÃO" localSheetId="1">#REF!</definedName>
    <definedName name="MEDIÇÃO" localSheetId="7">#REF!</definedName>
    <definedName name="MEDIÇÃO" localSheetId="8">#REF!</definedName>
    <definedName name="MEDIÇÃO">#REF!</definedName>
    <definedName name="MEIO_FIO">#REF!</definedName>
    <definedName name="MMM" localSheetId="1">#REF!</definedName>
    <definedName name="MMM">#REF!</definedName>
    <definedName name="MMMA" localSheetId="1">#REF!</definedName>
    <definedName name="MMMA">#REF!</definedName>
    <definedName name="MO" localSheetId="1">#REF!</definedName>
    <definedName name="MO">#REF!</definedName>
    <definedName name="mo_base">#REF!</definedName>
    <definedName name="mo_sub_base">#REF!</definedName>
    <definedName name="MOE" localSheetId="1">#REF!</definedName>
    <definedName name="MOE" localSheetId="7">#REF!</definedName>
    <definedName name="MOE" localSheetId="8">#REF!</definedName>
    <definedName name="MOE">#REF!</definedName>
    <definedName name="MOH" localSheetId="1">#REF!</definedName>
    <definedName name="MOH" localSheetId="7">#REF!</definedName>
    <definedName name="MOH" localSheetId="8">#REF!</definedName>
    <definedName name="MOH">#REF!</definedName>
    <definedName name="Montador" localSheetId="1">#REF!</definedName>
    <definedName name="Montador" localSheetId="7">#REF!</definedName>
    <definedName name="Montador" localSheetId="8">#REF!</definedName>
    <definedName name="Montador">#REF!</definedName>
    <definedName name="mp_inc" localSheetId="1">#REF!</definedName>
    <definedName name="mp_inc">#REF!</definedName>
    <definedName name="nei">#REF!</definedName>
    <definedName name="num_linhas" localSheetId="1">#REF!</definedName>
    <definedName name="num_linhas">#REF!</definedName>
    <definedName name="Número" localSheetId="1">#REF!</definedName>
    <definedName name="Número">#REF!</definedName>
    <definedName name="OAC" localSheetId="1">#REF!</definedName>
    <definedName name="OAC">#REF!</definedName>
    <definedName name="OAE" localSheetId="1">#REF!</definedName>
    <definedName name="OAE">#REF!</definedName>
    <definedName name="ocom">#REF!</definedName>
    <definedName name="OcultarCodAux" localSheetId="1">#REF!</definedName>
    <definedName name="OcultarCodAux">#REF!</definedName>
    <definedName name="oid" localSheetId="1">#REF!</definedName>
    <definedName name="oid">#REF!</definedName>
    <definedName name="Operação_Improdutivo" localSheetId="1">#REF!</definedName>
    <definedName name="Operação_Improdutivo">#REF!</definedName>
    <definedName name="Operação_Produtivo" localSheetId="1">#REF!</definedName>
    <definedName name="Operação_Produtivo">#REF!</definedName>
    <definedName name="OUTR" localSheetId="1">#REF!</definedName>
    <definedName name="OUTR">#REF!</definedName>
    <definedName name="P" localSheetId="1">#REF!</definedName>
    <definedName name="P">#REF!</definedName>
    <definedName name="pagani" localSheetId="1" hidden="1">{#N/A,#N/A,TRUE,"Resumo de Preços"}</definedName>
    <definedName name="pagani" localSheetId="7" hidden="1">{#N/A,#N/A,TRUE,"Resumo de Preços"}</definedName>
    <definedName name="pagani" localSheetId="8" hidden="1">{#N/A,#N/A,TRUE,"Resumo de Preços"}</definedName>
    <definedName name="pagani" hidden="1">{#N/A,#N/A,TRUE,"Resumo de Preços"}</definedName>
    <definedName name="pasta2" localSheetId="1">#REF!</definedName>
    <definedName name="pasta2">#REF!</definedName>
    <definedName name="pasta3" localSheetId="1">#REF!</definedName>
    <definedName name="pasta3">#REF!</definedName>
    <definedName name="pasta4" localSheetId="1">#REF!</definedName>
    <definedName name="pasta4">#REF!</definedName>
    <definedName name="pasta6" localSheetId="1">#REF!</definedName>
    <definedName name="pasta6">#REF!</definedName>
    <definedName name="pasta7" localSheetId="1">#REF!</definedName>
    <definedName name="pasta7">#REF!</definedName>
    <definedName name="PAV_2" localSheetId="1">#REF!</definedName>
    <definedName name="PAV_2">#REF!</definedName>
    <definedName name="PAVI">#REF!</definedName>
    <definedName name="Pedr_Refrat" localSheetId="1">#REF!</definedName>
    <definedName name="Pedr_Refrat">#REF!</definedName>
    <definedName name="Pedreiro" localSheetId="1">#REF!</definedName>
    <definedName name="Pedreiro">#REF!</definedName>
    <definedName name="Pedreiro_Ref" localSheetId="1">#REF!</definedName>
    <definedName name="Pedreiro_Ref">#REF!</definedName>
    <definedName name="Pedreiro_Refrat" localSheetId="1">#REF!</definedName>
    <definedName name="Pedreiro_Refrat">#REF!</definedName>
    <definedName name="Pintor" localSheetId="1">#REF!</definedName>
    <definedName name="Pintor">#REF!</definedName>
    <definedName name="PL_ABC" localSheetId="1">#REF!</definedName>
    <definedName name="PL_ABC">#REF!</definedName>
    <definedName name="plan275" localSheetId="1">#REF!</definedName>
    <definedName name="plan275">#REF!</definedName>
    <definedName name="planilha" localSheetId="1">#REF!</definedName>
    <definedName name="planilha">#REF!</definedName>
    <definedName name="plano">#REF!</definedName>
    <definedName name="PlanServ_A_CO" localSheetId="1">#REF!</definedName>
    <definedName name="PlanServ_A_CO">#REF!</definedName>
    <definedName name="PlaSerCod">#REF!</definedName>
    <definedName name="PlaSerCodAlf">#REF!</definedName>
    <definedName name="pm" localSheetId="1">#REF!</definedName>
    <definedName name="pm" localSheetId="7">#REF!</definedName>
    <definedName name="pm" localSheetId="8">#REF!</definedName>
    <definedName name="pm">#REF!</definedName>
    <definedName name="Potência_HP" localSheetId="1">#REF!</definedName>
    <definedName name="Potência_HP" localSheetId="7">#REF!</definedName>
    <definedName name="Potência_HP" localSheetId="8">#REF!</definedName>
    <definedName name="Potência_HP">#REF!</definedName>
    <definedName name="Potência_kW" localSheetId="1">#REF!</definedName>
    <definedName name="Potência_kW" localSheetId="7">#REF!</definedName>
    <definedName name="Potência_kW" localSheetId="8">#REF!</definedName>
    <definedName name="Potência_kW">#REF!</definedName>
    <definedName name="ppt_pistas_e_patios" localSheetId="1">#REF!</definedName>
    <definedName name="ppt_pistas_e_patios">#REF!</definedName>
    <definedName name="PREÇOTOTAL" localSheetId="1">#REF!</definedName>
    <definedName name="PREÇOTOTAL">#REF!</definedName>
    <definedName name="PreçoUnitário" localSheetId="1">#REF!</definedName>
    <definedName name="PreçoUnitário">#REF!</definedName>
    <definedName name="prefix" localSheetId="1">#REF!</definedName>
    <definedName name="prefix">#REF!</definedName>
    <definedName name="Print_Area_MI" localSheetId="1">#REF!</definedName>
    <definedName name="Print_Area_MI">#REF!</definedName>
    <definedName name="Print_Titles_MI" localSheetId="1">#REF!</definedName>
    <definedName name="Print_Titles_MI">#REF!</definedName>
    <definedName name="ProcServ" localSheetId="1">IF(#REF!="TG","TOTAL GERAL",IF(AND(ISNUMBER(#REF!),#REF!&lt;&gt;0),"Total Item "&amp;VLOOKUP(#REF!,#REF!,COLUMN(#REF!)-COLUMN(#REF!)+1,FALSE),IF(#REF!=0,0,VLOOKUP(#REF!,#REF!,#REF!,FALSE))))</definedName>
    <definedName name="ProcServ" localSheetId="7">IF(#REF!="TG","TOTAL GERAL",IF(AND(ISNUMBER(#REF!),#REF!&lt;&gt;0),"Total Item "&amp;VLOOKUP(#REF!,#REF!,COLUMN(#REF!)-COLUMN(#REF!)+1,FALSE),IF(#REF!=0,0,VLOOKUP(#REF!,#REF!,#REF!,FALSE))))</definedName>
    <definedName name="ProcServ" localSheetId="8">IF(#REF!="TG","TOTAL GERAL",IF(AND(ISNUMBER(#REF!),#REF!&lt;&gt;0),"Total Item "&amp;VLOOKUP(#REF!,#REF!,COLUMN(#REF!)-COLUMN(#REF!)+1,FALSE),IF(#REF!=0,0,VLOOKUP(#REF!,#REF!,#REF!,FALSE))))</definedName>
    <definedName name="ProcServ">IF(#REF!="TG","TOTAL GERAL",IF(AND(ISNUMBER(#REF!),#REF!&lt;&gt;0),"Total Item "&amp;VLOOKUP(#REF!,#REF!,COLUMN(#REF!)-COLUMN(#REF!)+1,FALSE),IF(#REF!=0,0,VLOOKUP(#REF!,#REF!,#REF!,FALSE))))</definedName>
    <definedName name="ProcvSev" localSheetId="1">IF(ISERROR(VLOOKUP(#REF!,#REF!,2,FALSE)),#REF!,VLOOKUP(#REF!,#REF!,2,FALSE))</definedName>
    <definedName name="ProcvSev">IF(ISERROR(VLOOKUP(#REF!,#REF!,2,FALSE)),#REF!,VLOOKUP(#REF!,#REF!,2,FALSE))</definedName>
    <definedName name="pssta5" localSheetId="1">#REF!</definedName>
    <definedName name="pssta5">#REF!</definedName>
    <definedName name="Q" localSheetId="1">#REF!</definedName>
    <definedName name="Q">#REF!</definedName>
    <definedName name="Q_MOI_FIS">#REF!</definedName>
    <definedName name="QQQQQ" localSheetId="1">#REF!</definedName>
    <definedName name="QQQQQ" localSheetId="7">#REF!</definedName>
    <definedName name="QQQQQ" localSheetId="8">#REF!</definedName>
    <definedName name="QQQQQ">#REF!</definedName>
    <definedName name="qualquer" localSheetId="1">#REF!</definedName>
    <definedName name="qualquer" localSheetId="7">#REF!</definedName>
    <definedName name="qualquer" localSheetId="8">#REF!</definedName>
    <definedName name="qualquer">#REF!</definedName>
    <definedName name="QUANT." localSheetId="1">#REF!</definedName>
    <definedName name="QUANT." localSheetId="7">#REF!</definedName>
    <definedName name="QUANT." localSheetId="8">#REF!</definedName>
    <definedName name="QUANT.">#REF!</definedName>
    <definedName name="QUANT_acumu">#REF!</definedName>
    <definedName name="QUANTIDADE" localSheetId="1">#REF!</definedName>
    <definedName name="QUANTIDADE">#REF!</definedName>
    <definedName name="QuantServiços" localSheetId="1">#REF!</definedName>
    <definedName name="QuantServiços">#REF!</definedName>
    <definedName name="RAFAEL" localSheetId="1" hidden="1">{#N/A,#N/A,TRUE,"Resumo de Preços"}</definedName>
    <definedName name="RAFAEL" localSheetId="7" hidden="1">{#N/A,#N/A,TRUE,"Resumo de Preços"}</definedName>
    <definedName name="RAFAEL" localSheetId="8" hidden="1">{#N/A,#N/A,TRUE,"Resumo de Preços"}</definedName>
    <definedName name="RAFAEL" hidden="1">{#N/A,#N/A,TRUE,"Resumo de Preços"}</definedName>
    <definedName name="rea">#REF!</definedName>
    <definedName name="REG" localSheetId="1">#REF!</definedName>
    <definedName name="REG">#REF!</definedName>
    <definedName name="Região">#REF!</definedName>
    <definedName name="REGULA">#REF!</definedName>
    <definedName name="RELACAO_SUBCONTRATADOS" localSheetId="1">#REF!</definedName>
    <definedName name="RELACAO_SUBCONTRATADOS">#REF!</definedName>
    <definedName name="RELATÓRIO_DOS_SERVIÇOS_EXECUTADOS">#REF!</definedName>
    <definedName name="rere" localSheetId="1">#REF!</definedName>
    <definedName name="rere">#REF!</definedName>
    <definedName name="rerer" localSheetId="1" hidden="1">{#N/A,#N/A,TRUE,"Resumo de Preços"}</definedName>
    <definedName name="rerer" localSheetId="7" hidden="1">{#N/A,#N/A,TRUE,"Resumo de Preços"}</definedName>
    <definedName name="rerer" localSheetId="8" hidden="1">{#N/A,#N/A,TRUE,"Resumo de Preços"}</definedName>
    <definedName name="rerer" hidden="1">{#N/A,#N/A,TRUE,"Resumo de Preços"}</definedName>
    <definedName name="resumo" localSheetId="1">#REF!</definedName>
    <definedName name="resumo">#REF!</definedName>
    <definedName name="Revestidor" localSheetId="1">#REF!</definedName>
    <definedName name="Revestidor">#REF!</definedName>
    <definedName name="robs" localSheetId="1">#REF!</definedName>
    <definedName name="robs">#REF!</definedName>
    <definedName name="rrrrrrrrrr" localSheetId="1">#REF!</definedName>
    <definedName name="rrrrrrrrrr" localSheetId="7">#REF!</definedName>
    <definedName name="rrrrrrrrrr" localSheetId="8">#REF!</definedName>
    <definedName name="rrrrrrrrrr">#REF!</definedName>
    <definedName name="salario">#REF!</definedName>
    <definedName name="saux">#REF!</definedName>
    <definedName name="scon">#REF!</definedName>
    <definedName name="sda" localSheetId="1">#REF!</definedName>
    <definedName name="sda">#REF!</definedName>
    <definedName name="seg_count" localSheetId="1">#REF!</definedName>
    <definedName name="seg_count">#REF!</definedName>
    <definedName name="seg_index" localSheetId="1">#REF!</definedName>
    <definedName name="seg_index">#REF!</definedName>
    <definedName name="sencount" hidden="1">3</definedName>
    <definedName name="Serralheiro" localSheetId="1">#REF!</definedName>
    <definedName name="Serralheiro">#REF!</definedName>
    <definedName name="SGDAGT" localSheetId="1" hidden="1">{#N/A,#N/A,TRUE,"Resumo de Preços"}</definedName>
    <definedName name="SGDAGT" localSheetId="7" hidden="1">{#N/A,#N/A,TRUE,"Resumo de Preços"}</definedName>
    <definedName name="SGDAGT" localSheetId="8" hidden="1">{#N/A,#N/A,TRUE,"Resumo de Preços"}</definedName>
    <definedName name="SGDAGT" hidden="1">{#N/A,#N/A,TRUE,"Resumo de Preços"}</definedName>
    <definedName name="sjp" localSheetId="1">#REF!</definedName>
    <definedName name="sjp">#REF!</definedName>
    <definedName name="Soldador_AC" localSheetId="1">#REF!</definedName>
    <definedName name="Soldador_AC">#REF!</definedName>
    <definedName name="Soldador_AC_TIG" localSheetId="1">#REF!</definedName>
    <definedName name="Soldador_AC_TIG">#REF!</definedName>
    <definedName name="Soldador_ACarb" localSheetId="1">#REF!</definedName>
    <definedName name="Soldador_ACarb">#REF!</definedName>
    <definedName name="Soldador_AI" localSheetId="1">#REF!</definedName>
    <definedName name="Soldador_AI">#REF!</definedName>
    <definedName name="Soldador_AI_TIG" localSheetId="1">#REF!</definedName>
    <definedName name="Soldador_AI_TIG">#REF!</definedName>
    <definedName name="Soldador_AInox" localSheetId="1">#REF!</definedName>
    <definedName name="Soldador_AInox">#REF!</definedName>
    <definedName name="Soldador_AL" localSheetId="1">#REF!</definedName>
    <definedName name="Soldador_AL">#REF!</definedName>
    <definedName name="Soldador_AL_TIG" localSheetId="1">#REF!</definedName>
    <definedName name="Soldador_AL_TIG">#REF!</definedName>
    <definedName name="Soldador_ALiga" localSheetId="1">#REF!</definedName>
    <definedName name="Soldador_ALiga">#REF!</definedName>
    <definedName name="Soldador_Alum" localSheetId="1">#REF!</definedName>
    <definedName name="Soldador_Alum">#REF!</definedName>
    <definedName name="Soldador_Alumínio" localSheetId="1">#REF!</definedName>
    <definedName name="Soldador_Alumínio">#REF!</definedName>
    <definedName name="Soldador_Cob" localSheetId="1">#REF!</definedName>
    <definedName name="Soldador_Cob">#REF!</definedName>
    <definedName name="Soldador_Cobre" localSheetId="1">#REF!</definedName>
    <definedName name="Soldador_Cobre">#REF!</definedName>
    <definedName name="Soldador_Est" localSheetId="1">#REF!</definedName>
    <definedName name="Soldador_Est">#REF!</definedName>
    <definedName name="Soldador_Estrut" localSheetId="1">#REF!</definedName>
    <definedName name="Soldador_Estrut">#REF!</definedName>
    <definedName name="Soldador_TIG_AC" localSheetId="1">#REF!</definedName>
    <definedName name="Soldador_TIG_AC">#REF!</definedName>
    <definedName name="Soldador_TIG_AI" localSheetId="1">#REF!</definedName>
    <definedName name="Soldador_TIG_AI">#REF!</definedName>
    <definedName name="Soldador_TIG_AL" localSheetId="1">#REF!</definedName>
    <definedName name="Soldador_TIG_AL">#REF!</definedName>
    <definedName name="sss" localSheetId="1">#REF!</definedName>
    <definedName name="sss">#REF!</definedName>
    <definedName name="T" localSheetId="1">#REF!</definedName>
    <definedName name="T">#REF!</definedName>
    <definedName name="tab092003_1">0</definedName>
    <definedName name="tab092003_10">0</definedName>
    <definedName name="tab092003_11">0</definedName>
    <definedName name="tab092003_12">0</definedName>
    <definedName name="tab092003_13">0</definedName>
    <definedName name="tab092003_14">0</definedName>
    <definedName name="tab092003_15">0</definedName>
    <definedName name="tab092003_16">0</definedName>
    <definedName name="tab092003_17">0</definedName>
    <definedName name="tab092003_18">0</definedName>
    <definedName name="tab092003_19">0</definedName>
    <definedName name="tab092003_2">0</definedName>
    <definedName name="tab092003_20">0</definedName>
    <definedName name="tab092003_21">0</definedName>
    <definedName name="tab092003_22">0</definedName>
    <definedName name="tab092003_23">0</definedName>
    <definedName name="tab092003_24">0</definedName>
    <definedName name="tab092003_25">0</definedName>
    <definedName name="tab092003_26">0</definedName>
    <definedName name="tab092003_27">0</definedName>
    <definedName name="tab092003_28">0</definedName>
    <definedName name="tab092003_29">0</definedName>
    <definedName name="tab092003_3">0</definedName>
    <definedName name="tab092003_30">0</definedName>
    <definedName name="tab092003_31">0</definedName>
    <definedName name="tab092003_32">0</definedName>
    <definedName name="tab092003_33">0</definedName>
    <definedName name="tab092003_34">0</definedName>
    <definedName name="tab092003_35">0</definedName>
    <definedName name="tab092003_36">0</definedName>
    <definedName name="tab092003_37">0</definedName>
    <definedName name="tab092003_38">0</definedName>
    <definedName name="tab092003_39">0</definedName>
    <definedName name="tab092003_4">0</definedName>
    <definedName name="tab092003_40">0</definedName>
    <definedName name="tab092003_5">0</definedName>
    <definedName name="tab092003_6">0</definedName>
    <definedName name="tab092003_7">0</definedName>
    <definedName name="tab092003_8">0</definedName>
    <definedName name="tab092003_9">0</definedName>
    <definedName name="tabder" localSheetId="1">#REF!</definedName>
    <definedName name="tabder">#REF!</definedName>
    <definedName name="TABELA">#REF!</definedName>
    <definedName name="tabela_1">0</definedName>
    <definedName name="tabela_10">0</definedName>
    <definedName name="tabela_11">0</definedName>
    <definedName name="tabela_12">0</definedName>
    <definedName name="tabela_13">0</definedName>
    <definedName name="tabela_14">0</definedName>
    <definedName name="tabela_15">0</definedName>
    <definedName name="tabela_16">0</definedName>
    <definedName name="tabela_17">0</definedName>
    <definedName name="tabela_18">0</definedName>
    <definedName name="tabela_19">0</definedName>
    <definedName name="tabela_2">0</definedName>
    <definedName name="tabela_20">0</definedName>
    <definedName name="tabela_21">0</definedName>
    <definedName name="tabela_22">0</definedName>
    <definedName name="tabela_23">0</definedName>
    <definedName name="tabela_24">0</definedName>
    <definedName name="tabela_25">0</definedName>
    <definedName name="tabela_26">0</definedName>
    <definedName name="tabela_27">0</definedName>
    <definedName name="tabela_28">0</definedName>
    <definedName name="tabela_29">0</definedName>
    <definedName name="tabela_3">0</definedName>
    <definedName name="tabela_30">0</definedName>
    <definedName name="tabela_31">0</definedName>
    <definedName name="tabela_32">0</definedName>
    <definedName name="tabela_33">0</definedName>
    <definedName name="tabela_34">0</definedName>
    <definedName name="tabela_35">0</definedName>
    <definedName name="tabela_36">0</definedName>
    <definedName name="tabela_37">0</definedName>
    <definedName name="tabela_38">0</definedName>
    <definedName name="tabela_39">0</definedName>
    <definedName name="tabela_4">0</definedName>
    <definedName name="tabela_40">0</definedName>
    <definedName name="tabela_5">0</definedName>
    <definedName name="tabela_6">0</definedName>
    <definedName name="tabela_7">0</definedName>
    <definedName name="tabela_8">0</definedName>
    <definedName name="tabela_9">0</definedName>
    <definedName name="tabela_de_mão_de_obra">#REF!</definedName>
    <definedName name="tabela_de_materiais">#REF!</definedName>
    <definedName name="tabelaPMF">"$#REF!.$L$9:$S$702"</definedName>
    <definedName name="tabelaPMF_1">0</definedName>
    <definedName name="tabelaPMF_10">0</definedName>
    <definedName name="tabelaPMF_11">0</definedName>
    <definedName name="tabelaPMF_12">0</definedName>
    <definedName name="tabelaPMF_13">0</definedName>
    <definedName name="tabelaPMF_14">0</definedName>
    <definedName name="tabelaPMF_15">0</definedName>
    <definedName name="tabelaPMF_16">0</definedName>
    <definedName name="tabelaPMF_17">0</definedName>
    <definedName name="tabelaPMF_18">0</definedName>
    <definedName name="tabelaPMF_19">0</definedName>
    <definedName name="tabelaPMF_2">0</definedName>
    <definedName name="tabelaPMF_20">0</definedName>
    <definedName name="tabelaPMF_21">0</definedName>
    <definedName name="tabelaPMF_22">0</definedName>
    <definedName name="tabelaPMF_23">0</definedName>
    <definedName name="tabelaPMF_24">0</definedName>
    <definedName name="tabelaPMF_25">0</definedName>
    <definedName name="tabelaPMF_26">0</definedName>
    <definedName name="tabelaPMF_27">0</definedName>
    <definedName name="tabelaPMF_28">0</definedName>
    <definedName name="tabelaPMF_29">0</definedName>
    <definedName name="tabelaPMF_3">0</definedName>
    <definedName name="tabelaPMF_30">0</definedName>
    <definedName name="tabelaPMF_31">0</definedName>
    <definedName name="tabelaPMF_32">0</definedName>
    <definedName name="tabelaPMF_33">0</definedName>
    <definedName name="tabelaPMF_34">0</definedName>
    <definedName name="tabelaPMF_35">0</definedName>
    <definedName name="tabelaPMF_36">0</definedName>
    <definedName name="tabelaPMF_37">0</definedName>
    <definedName name="tabelaPMF_38">0</definedName>
    <definedName name="tabelaPMF_39">0</definedName>
    <definedName name="tabelaPMF_4">0</definedName>
    <definedName name="tabelaPMF_40">0</definedName>
    <definedName name="tabelaPMF_5">0</definedName>
    <definedName name="tabelaPMF_6">0</definedName>
    <definedName name="tabelaPMF_7">0</definedName>
    <definedName name="tabelaPMF_8">0</definedName>
    <definedName name="tabelaPMF_9">0</definedName>
    <definedName name="taxa_cap">#REF!</definedName>
    <definedName name="terra">#REF!</definedName>
    <definedName name="TESTE" localSheetId="1" hidden="1">#REF!</definedName>
    <definedName name="TESTE" hidden="1">#REF!</definedName>
    <definedName name="Tipo_Casa">#REF!</definedName>
    <definedName name="Tipo_Veículo">#REF!</definedName>
    <definedName name="_xlnm.Print_Titles" localSheetId="16">CRONOGRAMA!$A:$B</definedName>
    <definedName name="tm" localSheetId="1">#REF!</definedName>
    <definedName name="tm" localSheetId="7">#REF!</definedName>
    <definedName name="tm" localSheetId="8">#REF!</definedName>
    <definedName name="tm">#REF!</definedName>
    <definedName name="tmat" localSheetId="1">#REF!</definedName>
    <definedName name="tmat">#REF!</definedName>
    <definedName name="TOTA" localSheetId="1">#REF!</definedName>
    <definedName name="TOTA">#REF!</definedName>
    <definedName name="total" localSheetId="1">#REF!</definedName>
    <definedName name="total">#REF!</definedName>
    <definedName name="TotalItemOrçam" localSheetId="1">#REF!</definedName>
    <definedName name="TotalItemOrçam">#REF!</definedName>
    <definedName name="TotalParcial" localSheetId="1">#REF!</definedName>
    <definedName name="TotalParcial">#REF!</definedName>
    <definedName name="TOTB" localSheetId="1">#REF!</definedName>
    <definedName name="TOTB">#REF!</definedName>
    <definedName name="TOTC" localSheetId="1">#REF!</definedName>
    <definedName name="TOTC">#REF!</definedName>
    <definedName name="TOTD" localSheetId="1">#REF!</definedName>
    <definedName name="TOTD">#REF!</definedName>
    <definedName name="TOTE" localSheetId="1">#REF!</definedName>
    <definedName name="TOTE">#REF!</definedName>
    <definedName name="TOTF" localSheetId="1">#REF!</definedName>
    <definedName name="TOTF">#REF!</definedName>
    <definedName name="TOTG" localSheetId="1">#REF!</definedName>
    <definedName name="TOTG">#REF!</definedName>
    <definedName name="TOTH" localSheetId="1">#REF!</definedName>
    <definedName name="TOTH">#REF!</definedName>
    <definedName name="TOTI" localSheetId="1">#REF!</definedName>
    <definedName name="TOTI">#REF!</definedName>
    <definedName name="TOTJ" localSheetId="1">#REF!</definedName>
    <definedName name="TOTJ">#REF!</definedName>
    <definedName name="TOTK" localSheetId="1">#REF!</definedName>
    <definedName name="TOTK">#REF!</definedName>
    <definedName name="TOTL" localSheetId="1">#REF!</definedName>
    <definedName name="TOTL">#REF!</definedName>
    <definedName name="TOTM" localSheetId="1">#REF!</definedName>
    <definedName name="TOTM">#REF!</definedName>
    <definedName name="TOTN" localSheetId="1">#REF!</definedName>
    <definedName name="TOTN">#REF!</definedName>
    <definedName name="TOTP" localSheetId="1">#REF!</definedName>
    <definedName name="TOTP">#REF!</definedName>
    <definedName name="TOTQ" localSheetId="1">#REF!</definedName>
    <definedName name="TOTQ">#REF!</definedName>
    <definedName name="TOTRES" localSheetId="1">#REF!</definedName>
    <definedName name="TOTRES">#REF!</definedName>
    <definedName name="TRSC" localSheetId="1">#REF!</definedName>
    <definedName name="TRSC">#REF!</definedName>
    <definedName name="ts" localSheetId="1">#REF!</definedName>
    <definedName name="ts">#REF!</definedName>
    <definedName name="TT" localSheetId="1">#REF!</definedName>
    <definedName name="TT">#REF!</definedName>
    <definedName name="ttra" localSheetId="1">#REF!</definedName>
    <definedName name="ttra">#REF!</definedName>
    <definedName name="update_high" localSheetId="1">#REF!</definedName>
    <definedName name="update_high">#REF!</definedName>
    <definedName name="update_low" localSheetId="1">#REF!</definedName>
    <definedName name="update_low">#REF!</definedName>
    <definedName name="V" localSheetId="1">#REF!</definedName>
    <definedName name="V">#REF!</definedName>
    <definedName name="VALOR">#REF!</definedName>
    <definedName name="Valor_Aquisição" localSheetId="1">#REF!</definedName>
    <definedName name="Valor_Aquisição" localSheetId="7">#REF!</definedName>
    <definedName name="Valor_Aquisição" localSheetId="8">#REF!</definedName>
    <definedName name="Valor_Aquisição">#REF!</definedName>
    <definedName name="Valor_Diesel" localSheetId="1">#REF!</definedName>
    <definedName name="Valor_Diesel" localSheetId="7">#REF!</definedName>
    <definedName name="Valor_Diesel" localSheetId="8">#REF!</definedName>
    <definedName name="Valor_Diesel">#REF!</definedName>
    <definedName name="Valor_Residual" localSheetId="1">#REF!</definedName>
    <definedName name="Valor_Residual" localSheetId="7">#REF!</definedName>
    <definedName name="Valor_Residual" localSheetId="8">#REF!</definedName>
    <definedName name="Valor_Residual">#REF!</definedName>
    <definedName name="Vida_Útil" localSheetId="1">#REF!</definedName>
    <definedName name="Vida_Útil">#REF!</definedName>
    <definedName name="VOL_MASSA">#REF!</definedName>
    <definedName name="wewqw" localSheetId="1">#REF!</definedName>
    <definedName name="wewqw">#REF!</definedName>
    <definedName name="wrn.Relatório._.01." localSheetId="1" hidden="1">{#N/A,#N/A,TRUE,"Resumo de Preços"}</definedName>
    <definedName name="wrn.Relatório._.01." localSheetId="7" hidden="1">{#N/A,#N/A,TRUE,"Resumo de Preços"}</definedName>
    <definedName name="wrn.Relatório._.01." localSheetId="8" hidden="1">{#N/A,#N/A,TRUE,"Resumo de Preços"}</definedName>
    <definedName name="wrn.Relatório._.01." hidden="1">{#N/A,#N/A,TRUE,"Resumo de Preços"}</definedName>
    <definedName name="wrn.Relatório.1_.01." localSheetId="1" hidden="1">{#N/A,#N/A,TRUE,"Resumo de Preços"}</definedName>
    <definedName name="wrn.Relatório.1_.01." localSheetId="7" hidden="1">{#N/A,#N/A,TRUE,"Resumo de Preços"}</definedName>
    <definedName name="wrn.Relatório.1_.01." localSheetId="8" hidden="1">{#N/A,#N/A,TRUE,"Resumo de Preços"}</definedName>
    <definedName name="wrn.Relatório.1_.01." hidden="1">{#N/A,#N/A,TRUE,"Resumo de Preços"}</definedName>
    <definedName name="WRN.RELATORIO.2_01." localSheetId="1" hidden="1">{#N/A,#N/A,TRUE,"Resumo de Preços"}</definedName>
    <definedName name="WRN.RELATORIO.2_01." localSheetId="7" hidden="1">{#N/A,#N/A,TRUE,"Resumo de Preços"}</definedName>
    <definedName name="WRN.RELATORIO.2_01." localSheetId="8" hidden="1">{#N/A,#N/A,TRUE,"Resumo de Preços"}</definedName>
    <definedName name="WRN.RELATORIO.2_01." hidden="1">{#N/A,#N/A,TRUE,"Resumo de Preços"}</definedName>
    <definedName name="WW" localSheetId="1">#REF!</definedName>
    <definedName name="WW">#REF!</definedName>
    <definedName name="www" localSheetId="1">#REF!</definedName>
    <definedName name="www">#REF!</definedName>
    <definedName name="wwww" localSheetId="1">#REF!</definedName>
    <definedName name="wwww">#REF!</definedName>
    <definedName name="xapagar1">#REF!</definedName>
    <definedName name="xapagar8">#REF!</definedName>
    <definedName name="xApagar9">#REF!</definedName>
    <definedName name="XapagarCatServ">#REF!</definedName>
    <definedName name="XApagarNomeServ">#REF!</definedName>
    <definedName name="XapagarUnidServ">#REF!</definedName>
    <definedName name="xx" localSheetId="1">#REF!</definedName>
    <definedName name="xx" localSheetId="7">#REF!</definedName>
    <definedName name="xx" localSheetId="8">#REF!</definedName>
    <definedName name="xx">#REF!</definedName>
    <definedName name="xxx" localSheetId="1">#REF!</definedName>
    <definedName name="xxx" localSheetId="7">#REF!</definedName>
    <definedName name="xxx" localSheetId="8">#REF!</definedName>
    <definedName name="xxx">#REF!</definedName>
    <definedName name="Z_3B80DBF4_56CD_41A2_8BB2_E6500AE63509_.wvu.PrintArea" localSheetId="1" hidden="1">BDI!$A$1:$E$17</definedName>
    <definedName name="Z_3B80DBF4_56CD_41A2_8BB2_E6500AE63509_.wvu.Rows" localSheetId="1" hidden="1">BDI!#REF!</definedName>
    <definedName name="Z_9E98BFD7_F269_47A3_9B66_CB5560330FBB_.wvu.PrintArea" localSheetId="1" hidden="1">BDI!$A$1:$E$17</definedName>
    <definedName name="Z_9E98BFD7_F269_47A3_9B66_CB5560330FBB_.wvu.Rows" localSheetId="1" hidden="1">BDI!#REF!</definedName>
    <definedName name="Z_BFA41300_6EEA_421C_8501_2FF91E442E28_.wvu.PrintArea" localSheetId="1" hidden="1">BDI!$A$1:$E$17</definedName>
    <definedName name="Z_BFA41300_6EEA_421C_8501_2FF91E442E28_.wvu.Rows" localSheetId="1" hidden="1">BDI!#REF!</definedName>
    <definedName name="zsv" localSheetId="1">#REF!</definedName>
    <definedName name="zsv" localSheetId="7">#REF!</definedName>
    <definedName name="zsv" localSheetId="8">#REF!</definedName>
    <definedName name="zsv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" i="59" l="1"/>
  <c r="H20" i="59"/>
  <c r="H19" i="59"/>
  <c r="H18" i="59"/>
  <c r="H17" i="59"/>
  <c r="H16" i="59"/>
  <c r="H15" i="59"/>
  <c r="H14" i="59"/>
  <c r="H13" i="59"/>
  <c r="H12" i="59"/>
  <c r="H11" i="59"/>
  <c r="H10" i="59"/>
  <c r="H9" i="59"/>
  <c r="H8" i="59"/>
  <c r="H7" i="59"/>
  <c r="H6" i="59"/>
  <c r="H5" i="59"/>
  <c r="H4" i="59"/>
  <c r="I4" i="59"/>
  <c r="E4" i="205"/>
  <c r="U8" i="205"/>
  <c r="J4" i="205"/>
  <c r="M2" i="205" s="1"/>
  <c r="Y54" i="9"/>
  <c r="AA54" i="9" s="1"/>
  <c r="K2" i="205" l="1"/>
  <c r="L2" i="205"/>
  <c r="S2" i="205" l="1"/>
  <c r="O8" i="205" s="1"/>
  <c r="S8" i="205" s="1"/>
  <c r="R2" i="205"/>
  <c r="N8" i="205" s="1"/>
  <c r="R8" i="205" s="1"/>
  <c r="T8" i="205" s="1"/>
  <c r="W8" i="205" l="1"/>
  <c r="V8" i="205"/>
  <c r="AA53" i="9"/>
  <c r="O32" i="9" l="1"/>
  <c r="O6" i="9"/>
  <c r="K6" i="9"/>
  <c r="M6" i="9" s="1"/>
  <c r="J6" i="9"/>
  <c r="L6" i="9" s="1"/>
  <c r="O5" i="9"/>
  <c r="K5" i="9"/>
  <c r="M5" i="9" s="1"/>
  <c r="J5" i="9"/>
  <c r="L5" i="9" s="1"/>
  <c r="O4" i="9"/>
  <c r="K4" i="9"/>
  <c r="M4" i="9" s="1"/>
  <c r="J4" i="9"/>
  <c r="L4" i="9" s="1"/>
  <c r="E17" i="110"/>
  <c r="D16" i="110"/>
  <c r="B15" i="110"/>
  <c r="B14" i="110"/>
  <c r="B13" i="110"/>
  <c r="D11" i="110"/>
  <c r="C11" i="110"/>
  <c r="B7" i="110"/>
  <c r="B6" i="110"/>
  <c r="B5" i="110"/>
  <c r="N4" i="9" l="1"/>
  <c r="P4" i="9" s="1"/>
  <c r="C17" i="110"/>
  <c r="N5" i="9"/>
  <c r="Q5" i="9" s="1"/>
  <c r="Q4" i="9"/>
  <c r="N6" i="9"/>
  <c r="Q6" i="9" s="1"/>
  <c r="P6" i="9" l="1"/>
  <c r="D54" i="144" l="1"/>
  <c r="D50" i="144" l="1"/>
  <c r="D68" i="144"/>
  <c r="D69" i="144"/>
  <c r="D70" i="144"/>
  <c r="D71" i="144"/>
  <c r="D72" i="144"/>
  <c r="D73" i="144"/>
  <c r="D74" i="144"/>
  <c r="C75" i="144"/>
  <c r="D78" i="144"/>
  <c r="D79" i="144"/>
  <c r="D80" i="144"/>
  <c r="D81" i="144"/>
  <c r="D82" i="144"/>
  <c r="D85" i="144"/>
  <c r="D86" i="144"/>
  <c r="D87" i="144"/>
  <c r="D88" i="144"/>
  <c r="C89" i="144"/>
  <c r="D55" i="144"/>
  <c r="D56" i="144"/>
  <c r="D57" i="144"/>
  <c r="D58" i="144"/>
  <c r="D59" i="144"/>
  <c r="D60" i="144"/>
  <c r="D61" i="144"/>
  <c r="D62" i="144"/>
  <c r="D63" i="144"/>
  <c r="D64" i="144"/>
  <c r="D65" i="144"/>
  <c r="D66" i="144"/>
  <c r="D67" i="144"/>
  <c r="H39" i="144" l="1"/>
  <c r="B20" i="144" l="1"/>
  <c r="A20" i="144"/>
  <c r="F39" i="144" s="1"/>
  <c r="A29" i="144"/>
  <c r="F29" i="144" s="1"/>
  <c r="A28" i="144"/>
  <c r="F28" i="144" s="1"/>
  <c r="A27" i="144"/>
  <c r="F27" i="144" s="1"/>
  <c r="A26" i="144"/>
  <c r="F26" i="144" s="1"/>
  <c r="A25" i="144"/>
  <c r="F25" i="144" s="1"/>
  <c r="A24" i="144"/>
  <c r="F24" i="144" s="1"/>
  <c r="A14" i="144"/>
  <c r="F14" i="144" s="1"/>
  <c r="A13" i="144"/>
  <c r="F13" i="144" s="1"/>
  <c r="A12" i="144"/>
  <c r="B12" i="144" s="1"/>
  <c r="A11" i="144"/>
  <c r="F11" i="144" s="1"/>
  <c r="A10" i="144"/>
  <c r="B10" i="144" s="1"/>
  <c r="B5" i="144"/>
  <c r="A5" i="144"/>
  <c r="F38" i="144" s="1"/>
  <c r="B3" i="144"/>
  <c r="H38" i="144"/>
  <c r="A9" i="144"/>
  <c r="B9" i="144" s="1"/>
  <c r="B2" i="144"/>
  <c r="G27" i="144" l="1"/>
  <c r="I27" i="144" s="1"/>
  <c r="G11" i="144"/>
  <c r="I11" i="144" s="1"/>
  <c r="G28" i="144"/>
  <c r="I28" i="144" s="1"/>
  <c r="G29" i="144"/>
  <c r="I29" i="144" s="1"/>
  <c r="G13" i="144"/>
  <c r="I13" i="144" s="1"/>
  <c r="G14" i="144"/>
  <c r="I14" i="144" s="1"/>
  <c r="G25" i="144"/>
  <c r="I25" i="144" s="1"/>
  <c r="G24" i="144"/>
  <c r="I24" i="144" s="1"/>
  <c r="G26" i="144"/>
  <c r="I26" i="144" s="1"/>
  <c r="B24" i="144"/>
  <c r="B27" i="144"/>
  <c r="B26" i="144"/>
  <c r="B11" i="144"/>
  <c r="F10" i="144"/>
  <c r="F12" i="144"/>
  <c r="B29" i="144"/>
  <c r="F9" i="144"/>
  <c r="B14" i="144"/>
  <c r="B28" i="144"/>
  <c r="B13" i="144"/>
  <c r="B25" i="144"/>
  <c r="I30" i="144" l="1"/>
  <c r="G12" i="144"/>
  <c r="I12" i="144" s="1"/>
  <c r="G9" i="144"/>
  <c r="I9" i="144" s="1"/>
  <c r="G10" i="144"/>
  <c r="I10" i="144" s="1"/>
  <c r="I15" i="144" l="1"/>
  <c r="A3" i="144" l="1"/>
  <c r="F37" i="144" s="1"/>
  <c r="F50" i="133"/>
  <c r="E50" i="133"/>
  <c r="D50" i="133"/>
  <c r="G50" i="133"/>
  <c r="G35" i="133"/>
  <c r="G36" i="133"/>
  <c r="G37" i="133"/>
  <c r="G38" i="133"/>
  <c r="G39" i="133"/>
  <c r="G40" i="133"/>
  <c r="G41" i="133"/>
  <c r="G42" i="133"/>
  <c r="G43" i="133"/>
  <c r="G44" i="133"/>
  <c r="G45" i="133"/>
  <c r="G46" i="133"/>
  <c r="G47" i="133"/>
  <c r="G48" i="133"/>
  <c r="G34" i="133"/>
  <c r="G4" i="133"/>
  <c r="G5" i="133"/>
  <c r="G6" i="133"/>
  <c r="G7" i="133"/>
  <c r="G8" i="133"/>
  <c r="G9" i="133"/>
  <c r="G10" i="133"/>
  <c r="G11" i="133"/>
  <c r="G12" i="133"/>
  <c r="G13" i="133"/>
  <c r="G14" i="133"/>
  <c r="G15" i="133"/>
  <c r="G16" i="133"/>
  <c r="G17" i="133"/>
  <c r="G18" i="133"/>
  <c r="G19" i="133"/>
  <c r="G20" i="133"/>
  <c r="G21" i="133"/>
  <c r="G22" i="133"/>
  <c r="G23" i="133"/>
  <c r="G24" i="133"/>
  <c r="G25" i="133"/>
  <c r="G3" i="133"/>
  <c r="F27" i="133"/>
  <c r="G27" i="133" s="1"/>
  <c r="F26" i="133"/>
  <c r="E27" i="133"/>
  <c r="E26" i="133"/>
  <c r="D27" i="133"/>
  <c r="C50" i="133"/>
  <c r="C59" i="133" s="1"/>
  <c r="C61" i="133" s="1"/>
  <c r="C27" i="133"/>
  <c r="E49" i="133"/>
  <c r="F49" i="133"/>
  <c r="D49" i="133"/>
  <c r="G49" i="133" s="1"/>
  <c r="D26" i="133"/>
  <c r="K47" i="133"/>
  <c r="K59" i="133"/>
  <c r="K58" i="133"/>
  <c r="K44" i="133"/>
  <c r="K45" i="133"/>
  <c r="K48" i="133"/>
  <c r="K50" i="133"/>
  <c r="K54" i="133"/>
  <c r="K56" i="133"/>
  <c r="K42" i="133"/>
  <c r="K40" i="133"/>
  <c r="K38" i="133"/>
  <c r="K34" i="133"/>
  <c r="C28" i="133"/>
  <c r="C51" i="133"/>
  <c r="C49" i="133"/>
  <c r="C26" i="133"/>
  <c r="A2" i="144" l="1"/>
  <c r="C57" i="133"/>
  <c r="C60" i="133" s="1"/>
  <c r="E51" i="133"/>
  <c r="G26" i="133"/>
  <c r="F28" i="133" s="1"/>
  <c r="F51" i="133" l="1"/>
  <c r="D51" i="133"/>
  <c r="E28" i="133"/>
  <c r="D28" i="133"/>
  <c r="G28" i="133" s="1"/>
  <c r="G51" i="133" l="1"/>
  <c r="L9" i="9"/>
  <c r="N9" i="9" s="1"/>
  <c r="B77" i="50"/>
  <c r="A77" i="50"/>
  <c r="B76" i="50"/>
  <c r="A76" i="50"/>
  <c r="B75" i="50"/>
  <c r="A75" i="50"/>
  <c r="B74" i="50"/>
  <c r="A74" i="50"/>
  <c r="B73" i="50"/>
  <c r="A73" i="50"/>
  <c r="B72" i="50"/>
  <c r="A72" i="50"/>
  <c r="B71" i="50"/>
  <c r="A71" i="50"/>
  <c r="B70" i="50"/>
  <c r="A70" i="50"/>
  <c r="B69" i="50"/>
  <c r="A69" i="50"/>
  <c r="B68" i="50"/>
  <c r="A68" i="50"/>
  <c r="B67" i="50"/>
  <c r="A67" i="50"/>
  <c r="B66" i="50"/>
  <c r="A66" i="50"/>
  <c r="B65" i="50"/>
  <c r="A65" i="50"/>
  <c r="B64" i="50"/>
  <c r="A64" i="50"/>
  <c r="B63" i="50"/>
  <c r="A63" i="50"/>
  <c r="B62" i="50"/>
  <c r="A62" i="50"/>
  <c r="B61" i="50"/>
  <c r="A61" i="50"/>
  <c r="B60" i="50"/>
  <c r="A60" i="50"/>
  <c r="B59" i="50"/>
  <c r="A59" i="50"/>
  <c r="B58" i="50"/>
  <c r="A58" i="50"/>
  <c r="B57" i="50"/>
  <c r="A57" i="50"/>
  <c r="B56" i="50"/>
  <c r="A56" i="50"/>
  <c r="B55" i="50"/>
  <c r="A55" i="50"/>
  <c r="B51" i="50"/>
  <c r="A51" i="50"/>
  <c r="B50" i="50"/>
  <c r="A50" i="50"/>
  <c r="B49" i="50"/>
  <c r="A49" i="50"/>
  <c r="B48" i="50"/>
  <c r="A48" i="50"/>
  <c r="B47" i="50"/>
  <c r="A47" i="50"/>
  <c r="B46" i="50"/>
  <c r="A46" i="50"/>
  <c r="B45" i="50"/>
  <c r="A45" i="50"/>
  <c r="B44" i="50"/>
  <c r="A44" i="50"/>
  <c r="B43" i="50"/>
  <c r="A43" i="50"/>
  <c r="B42" i="50"/>
  <c r="A42" i="50"/>
  <c r="B41" i="50"/>
  <c r="A41" i="50"/>
  <c r="B40" i="50"/>
  <c r="A40" i="50"/>
  <c r="B39" i="50"/>
  <c r="A39" i="50"/>
  <c r="B38" i="50"/>
  <c r="A38" i="50"/>
  <c r="B37" i="50"/>
  <c r="A37" i="50"/>
  <c r="B36" i="50"/>
  <c r="A36" i="50"/>
  <c r="B35" i="50"/>
  <c r="A35" i="50"/>
  <c r="B34" i="50"/>
  <c r="A34" i="50"/>
  <c r="B33" i="50"/>
  <c r="A33" i="50"/>
  <c r="B32" i="50"/>
  <c r="A32" i="50"/>
  <c r="B31" i="50"/>
  <c r="A31" i="50"/>
  <c r="B30" i="50"/>
  <c r="A30" i="50"/>
  <c r="B29" i="50"/>
  <c r="A29" i="50"/>
  <c r="A11" i="50"/>
  <c r="A12" i="50"/>
  <c r="A13" i="50"/>
  <c r="A14" i="50"/>
  <c r="A15" i="50"/>
  <c r="A16" i="50"/>
  <c r="A17" i="50"/>
  <c r="A18" i="50"/>
  <c r="A19" i="50"/>
  <c r="A20" i="50"/>
  <c r="A21" i="50"/>
  <c r="A22" i="50"/>
  <c r="A23" i="50"/>
  <c r="A24" i="50"/>
  <c r="A25" i="50"/>
  <c r="B25" i="50"/>
  <c r="B24" i="50"/>
  <c r="B23" i="50"/>
  <c r="B22" i="50"/>
  <c r="B21" i="50"/>
  <c r="B20" i="50"/>
  <c r="B19" i="50"/>
  <c r="B18" i="50"/>
  <c r="B17" i="50"/>
  <c r="B16" i="50"/>
  <c r="B15" i="50"/>
  <c r="B14" i="50"/>
  <c r="B13" i="50"/>
  <c r="B12" i="50"/>
  <c r="B11" i="50"/>
  <c r="B29" i="13"/>
  <c r="A29" i="13"/>
  <c r="C16" i="13"/>
  <c r="B16" i="13"/>
  <c r="A16" i="13"/>
  <c r="B3" i="111"/>
  <c r="A3" i="111"/>
  <c r="B3" i="102"/>
  <c r="A3" i="102"/>
  <c r="B3" i="101"/>
  <c r="A3" i="101"/>
  <c r="B4" i="87"/>
  <c r="B3" i="87"/>
  <c r="A3" i="87"/>
  <c r="B3" i="78"/>
  <c r="A3" i="78"/>
  <c r="E25" i="68"/>
  <c r="E12" i="68"/>
  <c r="E33" i="68"/>
  <c r="E10" i="78"/>
  <c r="E19" i="72"/>
  <c r="E11" i="72"/>
  <c r="E35" i="102"/>
  <c r="E33" i="102"/>
  <c r="E27" i="102"/>
  <c r="E25" i="102"/>
  <c r="E20" i="102"/>
  <c r="E21" i="102"/>
  <c r="E35" i="101"/>
  <c r="E27" i="101"/>
  <c r="E25" i="101"/>
  <c r="E20" i="101"/>
  <c r="E21" i="101"/>
  <c r="E12" i="100"/>
  <c r="E16" i="100"/>
  <c r="E27" i="100"/>
  <c r="E25" i="100"/>
  <c r="E21" i="100"/>
  <c r="E10" i="98"/>
  <c r="E11" i="98"/>
  <c r="B3" i="100"/>
  <c r="A3" i="100"/>
  <c r="F39" i="102" l="1"/>
  <c r="H39" i="102" s="1"/>
  <c r="C39" i="102"/>
  <c r="B39" i="102"/>
  <c r="F38" i="102"/>
  <c r="H38" i="102" s="1"/>
  <c r="C38" i="102"/>
  <c r="B38" i="102"/>
  <c r="F37" i="102"/>
  <c r="H37" i="102" s="1"/>
  <c r="C37" i="102"/>
  <c r="B37" i="102"/>
  <c r="F39" i="101"/>
  <c r="H39" i="101" s="1"/>
  <c r="C39" i="101"/>
  <c r="B39" i="101"/>
  <c r="F38" i="101"/>
  <c r="H38" i="101" s="1"/>
  <c r="C38" i="101"/>
  <c r="B38" i="101"/>
  <c r="F37" i="101"/>
  <c r="H37" i="101" s="1"/>
  <c r="C37" i="101"/>
  <c r="B37" i="101"/>
  <c r="F39" i="100"/>
  <c r="H39" i="100" s="1"/>
  <c r="C39" i="100"/>
  <c r="B39" i="100"/>
  <c r="F38" i="100"/>
  <c r="H38" i="100" s="1"/>
  <c r="C38" i="100"/>
  <c r="B38" i="100"/>
  <c r="F37" i="100"/>
  <c r="H37" i="100" s="1"/>
  <c r="C37" i="100"/>
  <c r="B37" i="100"/>
  <c r="F39" i="98"/>
  <c r="H39" i="98" s="1"/>
  <c r="C39" i="98"/>
  <c r="B39" i="98"/>
  <c r="F38" i="98"/>
  <c r="H38" i="98" s="1"/>
  <c r="C38" i="98"/>
  <c r="B38" i="98"/>
  <c r="F37" i="98"/>
  <c r="H37" i="98" s="1"/>
  <c r="C37" i="98"/>
  <c r="B37" i="98"/>
  <c r="H39" i="89"/>
  <c r="F39" i="89"/>
  <c r="C39" i="89"/>
  <c r="B39" i="89"/>
  <c r="F38" i="89"/>
  <c r="H38" i="89" s="1"/>
  <c r="C38" i="89"/>
  <c r="B38" i="89"/>
  <c r="H37" i="89"/>
  <c r="F37" i="89"/>
  <c r="C37" i="89"/>
  <c r="B37" i="89"/>
  <c r="F39" i="87"/>
  <c r="H39" i="87" s="1"/>
  <c r="C39" i="87"/>
  <c r="B39" i="87"/>
  <c r="F38" i="87"/>
  <c r="H38" i="87" s="1"/>
  <c r="C38" i="87"/>
  <c r="B38" i="87"/>
  <c r="F37" i="87"/>
  <c r="H37" i="87" s="1"/>
  <c r="C37" i="87"/>
  <c r="B37" i="87"/>
  <c r="F39" i="78"/>
  <c r="H39" i="78" s="1"/>
  <c r="C39" i="78"/>
  <c r="B39" i="78"/>
  <c r="F38" i="78"/>
  <c r="H38" i="78" s="1"/>
  <c r="C38" i="78"/>
  <c r="B38" i="78"/>
  <c r="F37" i="78"/>
  <c r="H37" i="78" s="1"/>
  <c r="C37" i="78"/>
  <c r="B37" i="78"/>
  <c r="F39" i="72"/>
  <c r="H39" i="72" s="1"/>
  <c r="C39" i="72"/>
  <c r="B39" i="72"/>
  <c r="F38" i="72"/>
  <c r="H38" i="72" s="1"/>
  <c r="C38" i="72"/>
  <c r="B38" i="72"/>
  <c r="H37" i="72"/>
  <c r="F37" i="72"/>
  <c r="C37" i="72"/>
  <c r="B37" i="72"/>
  <c r="F39" i="69"/>
  <c r="H39" i="69" s="1"/>
  <c r="C39" i="69"/>
  <c r="B39" i="69"/>
  <c r="F38" i="69"/>
  <c r="H38" i="69" s="1"/>
  <c r="C38" i="69"/>
  <c r="B38" i="69"/>
  <c r="F37" i="69"/>
  <c r="H37" i="69" s="1"/>
  <c r="C37" i="69"/>
  <c r="B37" i="69"/>
  <c r="F39" i="68"/>
  <c r="H39" i="68" s="1"/>
  <c r="C39" i="68"/>
  <c r="B39" i="68"/>
  <c r="F38" i="68"/>
  <c r="H38" i="68" s="1"/>
  <c r="C38" i="68"/>
  <c r="B38" i="68"/>
  <c r="H37" i="68"/>
  <c r="F37" i="68"/>
  <c r="C37" i="68"/>
  <c r="B37" i="68"/>
  <c r="B39" i="112"/>
  <c r="B38" i="112"/>
  <c r="B37" i="112"/>
  <c r="H4" i="112"/>
  <c r="F27" i="112" s="1"/>
  <c r="B4" i="112"/>
  <c r="B3" i="112"/>
  <c r="A3" i="112"/>
  <c r="B35" i="112"/>
  <c r="G35" i="112" s="1"/>
  <c r="B34" i="112"/>
  <c r="G34" i="112" s="1"/>
  <c r="B33" i="112"/>
  <c r="G33" i="112" s="1"/>
  <c r="B31" i="112"/>
  <c r="G31" i="112" s="1"/>
  <c r="B30" i="112"/>
  <c r="G30" i="112" s="1"/>
  <c r="B28" i="112"/>
  <c r="G28" i="112" s="1"/>
  <c r="B27" i="112"/>
  <c r="G27" i="112" s="1"/>
  <c r="B26" i="112"/>
  <c r="G26" i="112" s="1"/>
  <c r="B25" i="112"/>
  <c r="G25" i="112" s="1"/>
  <c r="B24" i="112"/>
  <c r="G24" i="112" s="1"/>
  <c r="B23" i="112"/>
  <c r="G23" i="112" s="1"/>
  <c r="B22" i="112"/>
  <c r="G22" i="112" s="1"/>
  <c r="B21" i="112"/>
  <c r="G21" i="112" s="1"/>
  <c r="B20" i="112"/>
  <c r="G20" i="112" s="1"/>
  <c r="B19" i="112"/>
  <c r="G19" i="112" s="1"/>
  <c r="B18" i="112"/>
  <c r="G18" i="112" s="1"/>
  <c r="B17" i="112"/>
  <c r="G17" i="112" s="1"/>
  <c r="B16" i="112"/>
  <c r="G16" i="112" s="1"/>
  <c r="B15" i="112"/>
  <c r="G15" i="112" s="1"/>
  <c r="B14" i="112"/>
  <c r="G14" i="112" s="1"/>
  <c r="B13" i="112"/>
  <c r="G13" i="112" s="1"/>
  <c r="B12" i="112"/>
  <c r="G12" i="112" s="1"/>
  <c r="B11" i="112"/>
  <c r="G11" i="112" s="1"/>
  <c r="B10" i="112"/>
  <c r="G10" i="112" s="1"/>
  <c r="B9" i="112"/>
  <c r="G9" i="112" s="1"/>
  <c r="A1" i="112"/>
  <c r="H4" i="111"/>
  <c r="F27" i="111" s="1"/>
  <c r="B4" i="111"/>
  <c r="B35" i="111"/>
  <c r="G35" i="111" s="1"/>
  <c r="B34" i="111"/>
  <c r="G34" i="111" s="1"/>
  <c r="B33" i="111"/>
  <c r="G33" i="111" s="1"/>
  <c r="B31" i="111"/>
  <c r="G31" i="111" s="1"/>
  <c r="B30" i="111"/>
  <c r="G30" i="111" s="1"/>
  <c r="B28" i="111"/>
  <c r="G28" i="111" s="1"/>
  <c r="B27" i="111"/>
  <c r="G27" i="111" s="1"/>
  <c r="B26" i="111"/>
  <c r="G26" i="111" s="1"/>
  <c r="B25" i="111"/>
  <c r="G25" i="111" s="1"/>
  <c r="B24" i="111"/>
  <c r="G24" i="111" s="1"/>
  <c r="B23" i="111"/>
  <c r="G23" i="111" s="1"/>
  <c r="B22" i="111"/>
  <c r="G22" i="111" s="1"/>
  <c r="B21" i="111"/>
  <c r="G21" i="111" s="1"/>
  <c r="B20" i="111"/>
  <c r="G20" i="111" s="1"/>
  <c r="B19" i="111"/>
  <c r="G19" i="111" s="1"/>
  <c r="B18" i="111"/>
  <c r="G18" i="111" s="1"/>
  <c r="B17" i="111"/>
  <c r="G17" i="111" s="1"/>
  <c r="B16" i="111"/>
  <c r="G16" i="111" s="1"/>
  <c r="B15" i="111"/>
  <c r="G15" i="111" s="1"/>
  <c r="B14" i="111"/>
  <c r="G14" i="111" s="1"/>
  <c r="B13" i="111"/>
  <c r="G13" i="111" s="1"/>
  <c r="B12" i="111"/>
  <c r="G12" i="111" s="1"/>
  <c r="B11" i="111"/>
  <c r="G11" i="111" s="1"/>
  <c r="B10" i="111"/>
  <c r="G10" i="111" s="1"/>
  <c r="B9" i="111"/>
  <c r="G9" i="111" s="1"/>
  <c r="A1" i="111"/>
  <c r="E24" i="112"/>
  <c r="P5" i="9" l="1"/>
  <c r="F13" i="111"/>
  <c r="H13" i="111" s="1"/>
  <c r="F33" i="112"/>
  <c r="H33" i="112" s="1"/>
  <c r="F23" i="111"/>
  <c r="H23" i="111" s="1"/>
  <c r="F9" i="111"/>
  <c r="H9" i="111" s="1"/>
  <c r="F18" i="111"/>
  <c r="H18" i="111" s="1"/>
  <c r="F10" i="111"/>
  <c r="H10" i="111" s="1"/>
  <c r="F19" i="111"/>
  <c r="H19" i="111" s="1"/>
  <c r="F15" i="111"/>
  <c r="H15" i="111" s="1"/>
  <c r="F14" i="111"/>
  <c r="H14" i="111" s="1"/>
  <c r="F24" i="111"/>
  <c r="H24" i="111" s="1"/>
  <c r="F11" i="111"/>
  <c r="H11" i="111" s="1"/>
  <c r="F17" i="111"/>
  <c r="H17" i="111" s="1"/>
  <c r="F25" i="111"/>
  <c r="H25" i="111" s="1"/>
  <c r="F20" i="112"/>
  <c r="H20" i="112" s="1"/>
  <c r="F34" i="112"/>
  <c r="H34" i="112" s="1"/>
  <c r="F29" i="112"/>
  <c r="F16" i="112"/>
  <c r="H16" i="112" s="1"/>
  <c r="F24" i="112"/>
  <c r="H24" i="112" s="1"/>
  <c r="F12" i="112"/>
  <c r="H12" i="112" s="1"/>
  <c r="F12" i="111"/>
  <c r="H12" i="111" s="1"/>
  <c r="F16" i="111"/>
  <c r="H16" i="111" s="1"/>
  <c r="F20" i="111"/>
  <c r="H20" i="111" s="1"/>
  <c r="F28" i="112"/>
  <c r="H28" i="112" s="1"/>
  <c r="F21" i="111"/>
  <c r="H21" i="111" s="1"/>
  <c r="F9" i="112"/>
  <c r="H9" i="112" s="1"/>
  <c r="F13" i="112"/>
  <c r="H13" i="112" s="1"/>
  <c r="F17" i="112"/>
  <c r="H17" i="112" s="1"/>
  <c r="F21" i="112"/>
  <c r="H21" i="112" s="1"/>
  <c r="F25" i="112"/>
  <c r="H25" i="112" s="1"/>
  <c r="F30" i="112"/>
  <c r="H30" i="112" s="1"/>
  <c r="F35" i="112"/>
  <c r="H35" i="112" s="1"/>
  <c r="F26" i="112"/>
  <c r="H26" i="112" s="1"/>
  <c r="F10" i="112"/>
  <c r="H10" i="112" s="1"/>
  <c r="F14" i="112"/>
  <c r="H14" i="112" s="1"/>
  <c r="F18" i="112"/>
  <c r="H18" i="112" s="1"/>
  <c r="F22" i="112"/>
  <c r="H22" i="112" s="1"/>
  <c r="H27" i="112"/>
  <c r="F11" i="112"/>
  <c r="H11" i="112" s="1"/>
  <c r="F15" i="112"/>
  <c r="H15" i="112" s="1"/>
  <c r="F19" i="112"/>
  <c r="H19" i="112" s="1"/>
  <c r="F23" i="112"/>
  <c r="H23" i="112" s="1"/>
  <c r="F31" i="112"/>
  <c r="H31" i="112" s="1"/>
  <c r="F22" i="111"/>
  <c r="H22" i="111" s="1"/>
  <c r="F26" i="111"/>
  <c r="H26" i="111" s="1"/>
  <c r="F28" i="111"/>
  <c r="H28" i="111" s="1"/>
  <c r="F29" i="111"/>
  <c r="H27" i="111"/>
  <c r="F30" i="111"/>
  <c r="H30" i="111" s="1"/>
  <c r="F33" i="111"/>
  <c r="H33" i="111" s="1"/>
  <c r="F35" i="111"/>
  <c r="H35" i="111" s="1"/>
  <c r="F31" i="111"/>
  <c r="H31" i="111" s="1"/>
  <c r="F34" i="111"/>
  <c r="H34" i="111" s="1"/>
  <c r="B10" i="50" l="1"/>
  <c r="A10" i="50"/>
  <c r="B9" i="50"/>
  <c r="A9" i="50"/>
  <c r="B8" i="50"/>
  <c r="A8" i="50"/>
  <c r="B7" i="50"/>
  <c r="A7" i="50"/>
  <c r="B6" i="50"/>
  <c r="A6" i="50"/>
  <c r="B5" i="50"/>
  <c r="A5" i="50"/>
  <c r="B4" i="50"/>
  <c r="A4" i="50"/>
  <c r="B3" i="50"/>
  <c r="A3" i="50"/>
  <c r="B30" i="13"/>
  <c r="A30" i="13"/>
  <c r="B28" i="13"/>
  <c r="A28" i="13"/>
  <c r="A27" i="13"/>
  <c r="B27" i="13"/>
  <c r="D30" i="13"/>
  <c r="F35" i="102"/>
  <c r="F11" i="102"/>
  <c r="F12" i="102"/>
  <c r="F16" i="102"/>
  <c r="F27" i="102"/>
  <c r="F25" i="102"/>
  <c r="F21" i="102"/>
  <c r="F33" i="101"/>
  <c r="F9" i="101"/>
  <c r="E33" i="100"/>
  <c r="F33" i="100" s="1"/>
  <c r="F10" i="100"/>
  <c r="F12" i="100"/>
  <c r="F20" i="100"/>
  <c r="F14" i="98"/>
  <c r="F18" i="100"/>
  <c r="F23" i="101"/>
  <c r="E35" i="98"/>
  <c r="F35" i="98" s="1"/>
  <c r="E33" i="98"/>
  <c r="F33" i="98" s="1"/>
  <c r="E12" i="98"/>
  <c r="F12" i="98" s="1"/>
  <c r="E20" i="98"/>
  <c r="B35" i="102"/>
  <c r="G35" i="102" s="1"/>
  <c r="F34" i="102"/>
  <c r="B34" i="102"/>
  <c r="G34" i="102" s="1"/>
  <c r="F33" i="102"/>
  <c r="B33" i="102"/>
  <c r="G33" i="102" s="1"/>
  <c r="F31" i="102"/>
  <c r="B31" i="102"/>
  <c r="G31" i="102" s="1"/>
  <c r="F30" i="102"/>
  <c r="B30" i="102"/>
  <c r="G30" i="102" s="1"/>
  <c r="F29" i="102"/>
  <c r="F28" i="102"/>
  <c r="B28" i="102"/>
  <c r="G28" i="102" s="1"/>
  <c r="B27" i="102"/>
  <c r="G27" i="102" s="1"/>
  <c r="F26" i="102"/>
  <c r="B26" i="102"/>
  <c r="G26" i="102" s="1"/>
  <c r="B25" i="102"/>
  <c r="G25" i="102" s="1"/>
  <c r="F24" i="102"/>
  <c r="B24" i="102"/>
  <c r="G24" i="102" s="1"/>
  <c r="F23" i="102"/>
  <c r="B23" i="102"/>
  <c r="G23" i="102" s="1"/>
  <c r="F22" i="102"/>
  <c r="B22" i="102"/>
  <c r="G22" i="102" s="1"/>
  <c r="B21" i="102"/>
  <c r="G21" i="102" s="1"/>
  <c r="F20" i="102"/>
  <c r="B20" i="102"/>
  <c r="G20" i="102" s="1"/>
  <c r="F19" i="102"/>
  <c r="B19" i="102"/>
  <c r="G19" i="102" s="1"/>
  <c r="F18" i="102"/>
  <c r="B18" i="102"/>
  <c r="G18" i="102" s="1"/>
  <c r="F17" i="102"/>
  <c r="B17" i="102"/>
  <c r="G17" i="102" s="1"/>
  <c r="B16" i="102"/>
  <c r="G16" i="102" s="1"/>
  <c r="F15" i="102"/>
  <c r="B15" i="102"/>
  <c r="G15" i="102" s="1"/>
  <c r="F14" i="102"/>
  <c r="B14" i="102"/>
  <c r="G14" i="102" s="1"/>
  <c r="F13" i="102"/>
  <c r="B13" i="102"/>
  <c r="G13" i="102" s="1"/>
  <c r="B12" i="102"/>
  <c r="G12" i="102" s="1"/>
  <c r="B11" i="102"/>
  <c r="G11" i="102" s="1"/>
  <c r="F10" i="102"/>
  <c r="B10" i="102"/>
  <c r="G10" i="102" s="1"/>
  <c r="F9" i="102"/>
  <c r="B9" i="102"/>
  <c r="G9" i="102" s="1"/>
  <c r="F35" i="101"/>
  <c r="B35" i="101"/>
  <c r="G35" i="101" s="1"/>
  <c r="F34" i="101"/>
  <c r="B34" i="101"/>
  <c r="G34" i="101" s="1"/>
  <c r="B33" i="101"/>
  <c r="G33" i="101" s="1"/>
  <c r="F31" i="101"/>
  <c r="B31" i="101"/>
  <c r="G31" i="101" s="1"/>
  <c r="F30" i="101"/>
  <c r="B30" i="101"/>
  <c r="G30" i="101" s="1"/>
  <c r="F29" i="101"/>
  <c r="F28" i="101"/>
  <c r="B28" i="101"/>
  <c r="G28" i="101" s="1"/>
  <c r="F27" i="101"/>
  <c r="B27" i="101"/>
  <c r="G27" i="101" s="1"/>
  <c r="F26" i="101"/>
  <c r="B26" i="101"/>
  <c r="G26" i="101" s="1"/>
  <c r="F25" i="101"/>
  <c r="B25" i="101"/>
  <c r="G25" i="101" s="1"/>
  <c r="F24" i="101"/>
  <c r="B24" i="101"/>
  <c r="G24" i="101" s="1"/>
  <c r="B23" i="101"/>
  <c r="G23" i="101" s="1"/>
  <c r="F22" i="101"/>
  <c r="B22" i="101"/>
  <c r="G22" i="101" s="1"/>
  <c r="F21" i="101"/>
  <c r="B21" i="101"/>
  <c r="G21" i="101" s="1"/>
  <c r="F20" i="101"/>
  <c r="B20" i="101"/>
  <c r="G20" i="101" s="1"/>
  <c r="B19" i="101"/>
  <c r="G19" i="101" s="1"/>
  <c r="F18" i="101"/>
  <c r="B18" i="101"/>
  <c r="G18" i="101" s="1"/>
  <c r="F17" i="101"/>
  <c r="B17" i="101"/>
  <c r="G17" i="101" s="1"/>
  <c r="F16" i="101"/>
  <c r="B16" i="101"/>
  <c r="G16" i="101" s="1"/>
  <c r="F15" i="101"/>
  <c r="B15" i="101"/>
  <c r="G15" i="101" s="1"/>
  <c r="F14" i="101"/>
  <c r="B14" i="101"/>
  <c r="G14" i="101" s="1"/>
  <c r="F13" i="101"/>
  <c r="B13" i="101"/>
  <c r="G13" i="101" s="1"/>
  <c r="F12" i="101"/>
  <c r="B12" i="101"/>
  <c r="G12" i="101" s="1"/>
  <c r="F11" i="101"/>
  <c r="B11" i="101"/>
  <c r="G11" i="101" s="1"/>
  <c r="F10" i="101"/>
  <c r="B10" i="101"/>
  <c r="G10" i="101" s="1"/>
  <c r="B9" i="101"/>
  <c r="G9" i="101" s="1"/>
  <c r="F35" i="100"/>
  <c r="B35" i="100"/>
  <c r="G35" i="100" s="1"/>
  <c r="F34" i="100"/>
  <c r="B34" i="100"/>
  <c r="G34" i="100" s="1"/>
  <c r="B33" i="100"/>
  <c r="G33" i="100" s="1"/>
  <c r="F31" i="100"/>
  <c r="B31" i="100"/>
  <c r="G31" i="100" s="1"/>
  <c r="F30" i="100"/>
  <c r="B30" i="100"/>
  <c r="G30" i="100" s="1"/>
  <c r="F29" i="100"/>
  <c r="F28" i="100"/>
  <c r="B28" i="100"/>
  <c r="G28" i="100" s="1"/>
  <c r="F27" i="100"/>
  <c r="B27" i="100"/>
  <c r="G27" i="100" s="1"/>
  <c r="F26" i="100"/>
  <c r="B26" i="100"/>
  <c r="G26" i="100" s="1"/>
  <c r="F25" i="100"/>
  <c r="B25" i="100"/>
  <c r="G25" i="100" s="1"/>
  <c r="F24" i="100"/>
  <c r="B24" i="100"/>
  <c r="G24" i="100" s="1"/>
  <c r="F23" i="100"/>
  <c r="B23" i="100"/>
  <c r="G23" i="100" s="1"/>
  <c r="F22" i="100"/>
  <c r="B22" i="100"/>
  <c r="G22" i="100" s="1"/>
  <c r="F21" i="100"/>
  <c r="B21" i="100"/>
  <c r="G21" i="100" s="1"/>
  <c r="B20" i="100"/>
  <c r="G20" i="100" s="1"/>
  <c r="F19" i="100"/>
  <c r="B19" i="100"/>
  <c r="G19" i="100" s="1"/>
  <c r="B18" i="100"/>
  <c r="G18" i="100" s="1"/>
  <c r="F17" i="100"/>
  <c r="B17" i="100"/>
  <c r="G17" i="100" s="1"/>
  <c r="F16" i="100"/>
  <c r="B16" i="100"/>
  <c r="G16" i="100" s="1"/>
  <c r="F15" i="100"/>
  <c r="B15" i="100"/>
  <c r="G15" i="100" s="1"/>
  <c r="F14" i="100"/>
  <c r="B14" i="100"/>
  <c r="G14" i="100" s="1"/>
  <c r="F13" i="100"/>
  <c r="B13" i="100"/>
  <c r="G13" i="100" s="1"/>
  <c r="B12" i="100"/>
  <c r="G12" i="100" s="1"/>
  <c r="F11" i="100"/>
  <c r="B11" i="100"/>
  <c r="G11" i="100" s="1"/>
  <c r="B10" i="100"/>
  <c r="G10" i="100" s="1"/>
  <c r="F9" i="100"/>
  <c r="B9" i="100"/>
  <c r="G9" i="100" s="1"/>
  <c r="B35" i="98"/>
  <c r="G35" i="98" s="1"/>
  <c r="F34" i="98"/>
  <c r="B34" i="98"/>
  <c r="G34" i="98" s="1"/>
  <c r="B33" i="98"/>
  <c r="G33" i="98" s="1"/>
  <c r="F31" i="98"/>
  <c r="B31" i="98"/>
  <c r="G31" i="98" s="1"/>
  <c r="F30" i="98"/>
  <c r="B30" i="98"/>
  <c r="G30" i="98" s="1"/>
  <c r="F29" i="98"/>
  <c r="F28" i="98"/>
  <c r="B28" i="98"/>
  <c r="G28" i="98" s="1"/>
  <c r="F27" i="98"/>
  <c r="B27" i="98"/>
  <c r="G27" i="98" s="1"/>
  <c r="F26" i="98"/>
  <c r="B26" i="98"/>
  <c r="G26" i="98" s="1"/>
  <c r="F25" i="98"/>
  <c r="B25" i="98"/>
  <c r="G25" i="98" s="1"/>
  <c r="F24" i="98"/>
  <c r="B24" i="98"/>
  <c r="G24" i="98" s="1"/>
  <c r="F23" i="98"/>
  <c r="B23" i="98"/>
  <c r="G23" i="98" s="1"/>
  <c r="F22" i="98"/>
  <c r="B22" i="98"/>
  <c r="G22" i="98" s="1"/>
  <c r="F21" i="98"/>
  <c r="B21" i="98"/>
  <c r="G21" i="98" s="1"/>
  <c r="H21" i="98" s="1"/>
  <c r="B20" i="98"/>
  <c r="G20" i="98" s="1"/>
  <c r="F19" i="98"/>
  <c r="B19" i="98"/>
  <c r="G19" i="98" s="1"/>
  <c r="F18" i="98"/>
  <c r="B18" i="98"/>
  <c r="G18" i="98" s="1"/>
  <c r="F17" i="98"/>
  <c r="B17" i="98"/>
  <c r="G17" i="98" s="1"/>
  <c r="F16" i="98"/>
  <c r="B16" i="98"/>
  <c r="G16" i="98" s="1"/>
  <c r="F15" i="98"/>
  <c r="B15" i="98"/>
  <c r="G15" i="98" s="1"/>
  <c r="H15" i="98" s="1"/>
  <c r="B14" i="98"/>
  <c r="G14" i="98" s="1"/>
  <c r="F13" i="98"/>
  <c r="B13" i="98"/>
  <c r="G13" i="98" s="1"/>
  <c r="B12" i="98"/>
  <c r="G12" i="98" s="1"/>
  <c r="F11" i="98"/>
  <c r="B11" i="98"/>
  <c r="G11" i="98" s="1"/>
  <c r="F10" i="98"/>
  <c r="B10" i="98"/>
  <c r="G10" i="98" s="1"/>
  <c r="F9" i="98"/>
  <c r="B9" i="98"/>
  <c r="G9" i="98" s="1"/>
  <c r="E34" i="89"/>
  <c r="E18" i="89"/>
  <c r="E15" i="87"/>
  <c r="E27" i="87"/>
  <c r="E31" i="87"/>
  <c r="E22" i="87"/>
  <c r="F22" i="87" s="1"/>
  <c r="E26" i="87"/>
  <c r="F26" i="87" s="1"/>
  <c r="E17" i="87"/>
  <c r="F17" i="87" s="1"/>
  <c r="E28" i="87"/>
  <c r="F28" i="87" s="1"/>
  <c r="F35" i="89"/>
  <c r="B35" i="89"/>
  <c r="G35" i="89" s="1"/>
  <c r="B34" i="89"/>
  <c r="G34" i="89" s="1"/>
  <c r="F33" i="89"/>
  <c r="B33" i="89"/>
  <c r="G33" i="89" s="1"/>
  <c r="F31" i="89"/>
  <c r="B31" i="89"/>
  <c r="G31" i="89" s="1"/>
  <c r="F30" i="89"/>
  <c r="B30" i="89"/>
  <c r="G30" i="89" s="1"/>
  <c r="F29" i="89"/>
  <c r="F28" i="89"/>
  <c r="B28" i="89"/>
  <c r="G28" i="89" s="1"/>
  <c r="F27" i="89"/>
  <c r="B27" i="89"/>
  <c r="G27" i="89" s="1"/>
  <c r="F26" i="89"/>
  <c r="B26" i="89"/>
  <c r="G26" i="89" s="1"/>
  <c r="F25" i="89"/>
  <c r="B25" i="89"/>
  <c r="G25" i="89" s="1"/>
  <c r="H25" i="89" s="1"/>
  <c r="F24" i="89"/>
  <c r="B24" i="89"/>
  <c r="G24" i="89" s="1"/>
  <c r="F23" i="89"/>
  <c r="B23" i="89"/>
  <c r="G23" i="89" s="1"/>
  <c r="F22" i="89"/>
  <c r="B22" i="89"/>
  <c r="G22" i="89" s="1"/>
  <c r="F21" i="89"/>
  <c r="B21" i="89"/>
  <c r="G21" i="89" s="1"/>
  <c r="H21" i="89" s="1"/>
  <c r="F20" i="89"/>
  <c r="B20" i="89"/>
  <c r="G20" i="89" s="1"/>
  <c r="F19" i="89"/>
  <c r="B19" i="89"/>
  <c r="G19" i="89" s="1"/>
  <c r="B18" i="89"/>
  <c r="G18" i="89" s="1"/>
  <c r="F17" i="89"/>
  <c r="B17" i="89"/>
  <c r="G17" i="89" s="1"/>
  <c r="H17" i="89" s="1"/>
  <c r="F16" i="89"/>
  <c r="B16" i="89"/>
  <c r="G16" i="89" s="1"/>
  <c r="F15" i="89"/>
  <c r="B15" i="89"/>
  <c r="G15" i="89" s="1"/>
  <c r="H15" i="89" s="1"/>
  <c r="F14" i="89"/>
  <c r="B14" i="89"/>
  <c r="G14" i="89" s="1"/>
  <c r="F13" i="89"/>
  <c r="B13" i="89"/>
  <c r="G13" i="89" s="1"/>
  <c r="F12" i="89"/>
  <c r="B12" i="89"/>
  <c r="G12" i="89" s="1"/>
  <c r="F11" i="89"/>
  <c r="B11" i="89"/>
  <c r="G11" i="89" s="1"/>
  <c r="H11" i="89" s="1"/>
  <c r="F10" i="89"/>
  <c r="B10" i="89"/>
  <c r="G10" i="89" s="1"/>
  <c r="F9" i="89"/>
  <c r="B9" i="89"/>
  <c r="G9" i="89" s="1"/>
  <c r="H9" i="89" s="1"/>
  <c r="F35" i="87"/>
  <c r="B35" i="87"/>
  <c r="G35" i="87" s="1"/>
  <c r="F34" i="87"/>
  <c r="B34" i="87"/>
  <c r="G34" i="87" s="1"/>
  <c r="F33" i="87"/>
  <c r="B33" i="87"/>
  <c r="G33" i="87" s="1"/>
  <c r="B31" i="87"/>
  <c r="G31" i="87" s="1"/>
  <c r="F30" i="87"/>
  <c r="B30" i="87"/>
  <c r="G30" i="87" s="1"/>
  <c r="F29" i="87"/>
  <c r="B28" i="87"/>
  <c r="G28" i="87" s="1"/>
  <c r="B27" i="87"/>
  <c r="G27" i="87" s="1"/>
  <c r="B26" i="87"/>
  <c r="G26" i="87" s="1"/>
  <c r="F25" i="87"/>
  <c r="B25" i="87"/>
  <c r="G25" i="87" s="1"/>
  <c r="F24" i="87"/>
  <c r="B24" i="87"/>
  <c r="G24" i="87" s="1"/>
  <c r="F23" i="87"/>
  <c r="B23" i="87"/>
  <c r="G23" i="87" s="1"/>
  <c r="H23" i="87" s="1"/>
  <c r="B22" i="87"/>
  <c r="G22" i="87" s="1"/>
  <c r="F21" i="87"/>
  <c r="B21" i="87"/>
  <c r="G21" i="87" s="1"/>
  <c r="F20" i="87"/>
  <c r="B20" i="87"/>
  <c r="G20" i="87" s="1"/>
  <c r="F19" i="87"/>
  <c r="B19" i="87"/>
  <c r="G19" i="87" s="1"/>
  <c r="F18" i="87"/>
  <c r="B18" i="87"/>
  <c r="G18" i="87" s="1"/>
  <c r="B17" i="87"/>
  <c r="G17" i="87" s="1"/>
  <c r="F16" i="87"/>
  <c r="B16" i="87"/>
  <c r="G16" i="87" s="1"/>
  <c r="B15" i="87"/>
  <c r="G15" i="87" s="1"/>
  <c r="F14" i="87"/>
  <c r="B14" i="87"/>
  <c r="G14" i="87" s="1"/>
  <c r="F13" i="87"/>
  <c r="B13" i="87"/>
  <c r="G13" i="87" s="1"/>
  <c r="F12" i="87"/>
  <c r="B12" i="87"/>
  <c r="G12" i="87" s="1"/>
  <c r="F11" i="87"/>
  <c r="B11" i="87"/>
  <c r="G11" i="87" s="1"/>
  <c r="H11" i="87" s="1"/>
  <c r="F10" i="87"/>
  <c r="B10" i="87"/>
  <c r="G10" i="87" s="1"/>
  <c r="F9" i="87"/>
  <c r="B9" i="87"/>
  <c r="G9" i="87" s="1"/>
  <c r="E33" i="78"/>
  <c r="F33" i="78" s="1"/>
  <c r="E19" i="78"/>
  <c r="F19" i="78" s="1"/>
  <c r="E12" i="78"/>
  <c r="F12" i="78" s="1"/>
  <c r="E11" i="78"/>
  <c r="F35" i="78"/>
  <c r="B35" i="78"/>
  <c r="G35" i="78" s="1"/>
  <c r="F34" i="78"/>
  <c r="B34" i="78"/>
  <c r="G34" i="78" s="1"/>
  <c r="B33" i="78"/>
  <c r="G33" i="78" s="1"/>
  <c r="F31" i="78"/>
  <c r="B31" i="78"/>
  <c r="G31" i="78" s="1"/>
  <c r="F30" i="78"/>
  <c r="B30" i="78"/>
  <c r="G30" i="78" s="1"/>
  <c r="F29" i="78"/>
  <c r="F28" i="78"/>
  <c r="B28" i="78"/>
  <c r="G28" i="78" s="1"/>
  <c r="F27" i="78"/>
  <c r="B27" i="78"/>
  <c r="G27" i="78" s="1"/>
  <c r="H27" i="78" s="1"/>
  <c r="F26" i="78"/>
  <c r="B26" i="78"/>
  <c r="G26" i="78" s="1"/>
  <c r="F25" i="78"/>
  <c r="B25" i="78"/>
  <c r="G25" i="78" s="1"/>
  <c r="F24" i="78"/>
  <c r="B24" i="78"/>
  <c r="G24" i="78" s="1"/>
  <c r="F23" i="78"/>
  <c r="B23" i="78"/>
  <c r="G23" i="78" s="1"/>
  <c r="H23" i="78" s="1"/>
  <c r="F22" i="78"/>
  <c r="B22" i="78"/>
  <c r="G22" i="78" s="1"/>
  <c r="F21" i="78"/>
  <c r="B21" i="78"/>
  <c r="G21" i="78" s="1"/>
  <c r="F20" i="78"/>
  <c r="B20" i="78"/>
  <c r="G20" i="78" s="1"/>
  <c r="B19" i="78"/>
  <c r="G19" i="78" s="1"/>
  <c r="F18" i="78"/>
  <c r="B18" i="78"/>
  <c r="G18" i="78" s="1"/>
  <c r="F17" i="78"/>
  <c r="B17" i="78"/>
  <c r="G17" i="78" s="1"/>
  <c r="F16" i="78"/>
  <c r="B16" i="78"/>
  <c r="G16" i="78" s="1"/>
  <c r="F15" i="78"/>
  <c r="B15" i="78"/>
  <c r="G15" i="78" s="1"/>
  <c r="F14" i="78"/>
  <c r="B14" i="78"/>
  <c r="G14" i="78" s="1"/>
  <c r="F13" i="78"/>
  <c r="B13" i="78"/>
  <c r="G13" i="78" s="1"/>
  <c r="H13" i="78" s="1"/>
  <c r="B12" i="78"/>
  <c r="G12" i="78" s="1"/>
  <c r="B11" i="78"/>
  <c r="G11" i="78" s="1"/>
  <c r="F10" i="78"/>
  <c r="B10" i="78"/>
  <c r="G10" i="78" s="1"/>
  <c r="F9" i="78"/>
  <c r="B9" i="78"/>
  <c r="G9" i="78" s="1"/>
  <c r="E33" i="72"/>
  <c r="F33" i="72" s="1"/>
  <c r="E10" i="72"/>
  <c r="F35" i="72"/>
  <c r="B35" i="72"/>
  <c r="G35" i="72" s="1"/>
  <c r="F34" i="72"/>
  <c r="B34" i="72"/>
  <c r="G34" i="72" s="1"/>
  <c r="B33" i="72"/>
  <c r="G33" i="72" s="1"/>
  <c r="F31" i="72"/>
  <c r="B31" i="72"/>
  <c r="G31" i="72" s="1"/>
  <c r="F30" i="72"/>
  <c r="B30" i="72"/>
  <c r="G30" i="72" s="1"/>
  <c r="F29" i="72"/>
  <c r="F28" i="72"/>
  <c r="B28" i="72"/>
  <c r="G28" i="72" s="1"/>
  <c r="F27" i="72"/>
  <c r="B27" i="72"/>
  <c r="G27" i="72" s="1"/>
  <c r="F26" i="72"/>
  <c r="B26" i="72"/>
  <c r="G26" i="72" s="1"/>
  <c r="F25" i="72"/>
  <c r="B25" i="72"/>
  <c r="G25" i="72" s="1"/>
  <c r="F24" i="72"/>
  <c r="B24" i="72"/>
  <c r="G24" i="72" s="1"/>
  <c r="F23" i="72"/>
  <c r="B23" i="72"/>
  <c r="G23" i="72" s="1"/>
  <c r="F22" i="72"/>
  <c r="B22" i="72"/>
  <c r="G22" i="72" s="1"/>
  <c r="F21" i="72"/>
  <c r="B21" i="72"/>
  <c r="G21" i="72" s="1"/>
  <c r="F20" i="72"/>
  <c r="B20" i="72"/>
  <c r="G20" i="72" s="1"/>
  <c r="F19" i="72"/>
  <c r="B19" i="72"/>
  <c r="G19" i="72" s="1"/>
  <c r="F18" i="72"/>
  <c r="B18" i="72"/>
  <c r="G18" i="72" s="1"/>
  <c r="F17" i="72"/>
  <c r="B17" i="72"/>
  <c r="G17" i="72" s="1"/>
  <c r="F16" i="72"/>
  <c r="B16" i="72"/>
  <c r="G16" i="72" s="1"/>
  <c r="F15" i="72"/>
  <c r="B15" i="72"/>
  <c r="G15" i="72" s="1"/>
  <c r="F14" i="72"/>
  <c r="B14" i="72"/>
  <c r="G14" i="72" s="1"/>
  <c r="F13" i="72"/>
  <c r="B13" i="72"/>
  <c r="G13" i="72" s="1"/>
  <c r="F12" i="72"/>
  <c r="B12" i="72"/>
  <c r="G12" i="72" s="1"/>
  <c r="F11" i="72"/>
  <c r="B11" i="72"/>
  <c r="G11" i="72" s="1"/>
  <c r="B10" i="72"/>
  <c r="G10" i="72" s="1"/>
  <c r="F9" i="72"/>
  <c r="B9" i="72"/>
  <c r="G9" i="72" s="1"/>
  <c r="E25" i="69"/>
  <c r="F25" i="69" s="1"/>
  <c r="E29" i="69"/>
  <c r="F29" i="69" s="1"/>
  <c r="E12" i="69"/>
  <c r="E22" i="69"/>
  <c r="F22" i="69" s="1"/>
  <c r="E26" i="69"/>
  <c r="F26" i="69" s="1"/>
  <c r="E17" i="69"/>
  <c r="F17" i="69" s="1"/>
  <c r="E28" i="69"/>
  <c r="F28" i="69" s="1"/>
  <c r="F35" i="69"/>
  <c r="B35" i="69"/>
  <c r="G35" i="69" s="1"/>
  <c r="F34" i="69"/>
  <c r="B34" i="69"/>
  <c r="G34" i="69" s="1"/>
  <c r="F33" i="69"/>
  <c r="B33" i="69"/>
  <c r="G33" i="69" s="1"/>
  <c r="F31" i="69"/>
  <c r="B31" i="69"/>
  <c r="G31" i="69" s="1"/>
  <c r="F30" i="69"/>
  <c r="B30" i="69"/>
  <c r="G30" i="69" s="1"/>
  <c r="B28" i="69"/>
  <c r="G28" i="69" s="1"/>
  <c r="F27" i="69"/>
  <c r="B27" i="69"/>
  <c r="G27" i="69" s="1"/>
  <c r="B26" i="69"/>
  <c r="G26" i="69" s="1"/>
  <c r="B25" i="69"/>
  <c r="G25" i="69" s="1"/>
  <c r="F24" i="69"/>
  <c r="B24" i="69"/>
  <c r="G24" i="69" s="1"/>
  <c r="F23" i="69"/>
  <c r="B23" i="69"/>
  <c r="G23" i="69" s="1"/>
  <c r="B22" i="69"/>
  <c r="G22" i="69" s="1"/>
  <c r="F21" i="69"/>
  <c r="B21" i="69"/>
  <c r="G21" i="69" s="1"/>
  <c r="F20" i="69"/>
  <c r="B20" i="69"/>
  <c r="G20" i="69" s="1"/>
  <c r="F19" i="69"/>
  <c r="B19" i="69"/>
  <c r="G19" i="69" s="1"/>
  <c r="F18" i="69"/>
  <c r="B18" i="69"/>
  <c r="G18" i="69" s="1"/>
  <c r="B17" i="69"/>
  <c r="G17" i="69" s="1"/>
  <c r="F16" i="69"/>
  <c r="B16" i="69"/>
  <c r="G16" i="69" s="1"/>
  <c r="F15" i="69"/>
  <c r="B15" i="69"/>
  <c r="G15" i="69" s="1"/>
  <c r="F14" i="69"/>
  <c r="B14" i="69"/>
  <c r="G14" i="69" s="1"/>
  <c r="H14" i="69" s="1"/>
  <c r="F13" i="69"/>
  <c r="B13" i="69"/>
  <c r="G13" i="69" s="1"/>
  <c r="B12" i="69"/>
  <c r="G12" i="69" s="1"/>
  <c r="F11" i="69"/>
  <c r="B11" i="69"/>
  <c r="G11" i="69" s="1"/>
  <c r="F10" i="69"/>
  <c r="B10" i="69"/>
  <c r="G10" i="69" s="1"/>
  <c r="F9" i="69"/>
  <c r="B9" i="69"/>
  <c r="G9" i="69" s="1"/>
  <c r="E29" i="68"/>
  <c r="E22" i="68"/>
  <c r="E26" i="68"/>
  <c r="F26" i="68" s="1"/>
  <c r="E17" i="68"/>
  <c r="F17" i="68" s="1"/>
  <c r="E28" i="68"/>
  <c r="F28" i="68" s="1"/>
  <c r="F35" i="68"/>
  <c r="B35" i="68"/>
  <c r="G35" i="68" s="1"/>
  <c r="F34" i="68"/>
  <c r="B34" i="68"/>
  <c r="G34" i="68" s="1"/>
  <c r="F33" i="68"/>
  <c r="B33" i="68"/>
  <c r="G33" i="68" s="1"/>
  <c r="F31" i="68"/>
  <c r="B31" i="68"/>
  <c r="G31" i="68" s="1"/>
  <c r="F30" i="68"/>
  <c r="B30" i="68"/>
  <c r="G30" i="68" s="1"/>
  <c r="B28" i="68"/>
  <c r="G28" i="68" s="1"/>
  <c r="F27" i="68"/>
  <c r="B27" i="68"/>
  <c r="G27" i="68" s="1"/>
  <c r="B26" i="68"/>
  <c r="G26" i="68" s="1"/>
  <c r="F25" i="68"/>
  <c r="B25" i="68"/>
  <c r="G25" i="68" s="1"/>
  <c r="F24" i="68"/>
  <c r="B24" i="68"/>
  <c r="G24" i="68" s="1"/>
  <c r="F23" i="68"/>
  <c r="B23" i="68"/>
  <c r="G23" i="68" s="1"/>
  <c r="B22" i="68"/>
  <c r="G22" i="68" s="1"/>
  <c r="F21" i="68"/>
  <c r="B21" i="68"/>
  <c r="G21" i="68" s="1"/>
  <c r="F20" i="68"/>
  <c r="B20" i="68"/>
  <c r="G20" i="68" s="1"/>
  <c r="F19" i="68"/>
  <c r="B19" i="68"/>
  <c r="G19" i="68" s="1"/>
  <c r="F18" i="68"/>
  <c r="B18" i="68"/>
  <c r="G18" i="68" s="1"/>
  <c r="B17" i="68"/>
  <c r="G17" i="68" s="1"/>
  <c r="F16" i="68"/>
  <c r="B16" i="68"/>
  <c r="G16" i="68" s="1"/>
  <c r="F15" i="68"/>
  <c r="B15" i="68"/>
  <c r="G15" i="68" s="1"/>
  <c r="F14" i="68"/>
  <c r="B14" i="68"/>
  <c r="G14" i="68" s="1"/>
  <c r="F13" i="68"/>
  <c r="B13" i="68"/>
  <c r="G13" i="68" s="1"/>
  <c r="F12" i="68"/>
  <c r="B12" i="68"/>
  <c r="G12" i="68" s="1"/>
  <c r="F11" i="68"/>
  <c r="B11" i="68"/>
  <c r="G11" i="68" s="1"/>
  <c r="F10" i="68"/>
  <c r="B10" i="68"/>
  <c r="G10" i="68" s="1"/>
  <c r="H10" i="68" s="1"/>
  <c r="F9" i="68"/>
  <c r="B9" i="68"/>
  <c r="G9" i="68" s="1"/>
  <c r="B12" i="106"/>
  <c r="G12" i="106" s="1"/>
  <c r="B13" i="106"/>
  <c r="G13" i="106" s="1"/>
  <c r="B14" i="106"/>
  <c r="G14" i="106" s="1"/>
  <c r="B15" i="106"/>
  <c r="G15" i="106" s="1"/>
  <c r="B16" i="106"/>
  <c r="G16" i="106" s="1"/>
  <c r="B17" i="106"/>
  <c r="G17" i="106" s="1"/>
  <c r="B18" i="106"/>
  <c r="G18" i="106" s="1"/>
  <c r="B19" i="106"/>
  <c r="G19" i="106" s="1"/>
  <c r="B20" i="106"/>
  <c r="G20" i="106" s="1"/>
  <c r="B21" i="106"/>
  <c r="G21" i="106" s="1"/>
  <c r="B22" i="106"/>
  <c r="G22" i="106" s="1"/>
  <c r="B23" i="106"/>
  <c r="G23" i="106" s="1"/>
  <c r="B24" i="106"/>
  <c r="G24" i="106" s="1"/>
  <c r="B25" i="106"/>
  <c r="G25" i="106" s="1"/>
  <c r="B26" i="106"/>
  <c r="G26" i="106" s="1"/>
  <c r="B27" i="106"/>
  <c r="G27" i="106" s="1"/>
  <c r="B28" i="106"/>
  <c r="G28" i="106" s="1"/>
  <c r="B30" i="106"/>
  <c r="G30" i="106" s="1"/>
  <c r="B31" i="106"/>
  <c r="G31" i="106" s="1"/>
  <c r="B33" i="106"/>
  <c r="G33" i="106" s="1"/>
  <c r="B35" i="106"/>
  <c r="G35" i="106" s="1"/>
  <c r="B34" i="106"/>
  <c r="G34" i="106" s="1"/>
  <c r="B11" i="106"/>
  <c r="G11" i="106" s="1"/>
  <c r="B10" i="106"/>
  <c r="G10" i="106" s="1"/>
  <c r="B9" i="106"/>
  <c r="G9" i="106" s="1"/>
  <c r="B4" i="106"/>
  <c r="B3" i="106"/>
  <c r="A3" i="106"/>
  <c r="A1" i="106"/>
  <c r="C26" i="13"/>
  <c r="B26" i="13"/>
  <c r="A26" i="13"/>
  <c r="B25" i="13"/>
  <c r="A25" i="13"/>
  <c r="D24" i="13"/>
  <c r="C24" i="13"/>
  <c r="B24" i="13"/>
  <c r="A24" i="13"/>
  <c r="B4" i="102"/>
  <c r="B4" i="101"/>
  <c r="B4" i="100"/>
  <c r="D23" i="13"/>
  <c r="C23" i="13"/>
  <c r="B23" i="13"/>
  <c r="A23" i="13"/>
  <c r="D22" i="13"/>
  <c r="C22" i="13"/>
  <c r="B22" i="13"/>
  <c r="A22" i="13"/>
  <c r="D28" i="13"/>
  <c r="C28" i="13"/>
  <c r="B3" i="98"/>
  <c r="A3" i="98"/>
  <c r="B4" i="98"/>
  <c r="B21" i="13"/>
  <c r="A1" i="102"/>
  <c r="A1" i="101"/>
  <c r="A1" i="100"/>
  <c r="A1" i="98"/>
  <c r="A3" i="89"/>
  <c r="B3" i="89"/>
  <c r="B3" i="72"/>
  <c r="A3" i="72"/>
  <c r="B3" i="69"/>
  <c r="A3" i="69"/>
  <c r="B3" i="68"/>
  <c r="A3" i="68"/>
  <c r="I10" i="59" l="1"/>
  <c r="H16" i="69"/>
  <c r="H9" i="78"/>
  <c r="H14" i="78"/>
  <c r="H18" i="78"/>
  <c r="H13" i="98"/>
  <c r="H19" i="89"/>
  <c r="H23" i="89"/>
  <c r="H27" i="89"/>
  <c r="H23" i="98"/>
  <c r="H27" i="98"/>
  <c r="I13" i="59"/>
  <c r="H10" i="69"/>
  <c r="I16" i="59"/>
  <c r="H19" i="87"/>
  <c r="H14" i="98"/>
  <c r="H28" i="72"/>
  <c r="H16" i="89"/>
  <c r="F22" i="68"/>
  <c r="F31" i="87"/>
  <c r="H31" i="87" s="1"/>
  <c r="F29" i="68"/>
  <c r="F27" i="87"/>
  <c r="H27" i="87" s="1"/>
  <c r="F12" i="69"/>
  <c r="H12" i="69" s="1"/>
  <c r="F11" i="78"/>
  <c r="H11" i="78" s="1"/>
  <c r="F15" i="87"/>
  <c r="H15" i="87" s="1"/>
  <c r="F10" i="72"/>
  <c r="H10" i="72" s="1"/>
  <c r="F18" i="89"/>
  <c r="H18" i="89" s="1"/>
  <c r="F34" i="89"/>
  <c r="H34" i="89" s="1"/>
  <c r="F20" i="98"/>
  <c r="H20" i="98" s="1"/>
  <c r="H27" i="101"/>
  <c r="H21" i="101"/>
  <c r="H17" i="101"/>
  <c r="H25" i="101"/>
  <c r="H11" i="101"/>
  <c r="H15" i="101"/>
  <c r="H23" i="101"/>
  <c r="H10" i="98"/>
  <c r="E37" i="111"/>
  <c r="F37" i="112"/>
  <c r="H37" i="112" s="1"/>
  <c r="E39" i="111"/>
  <c r="F39" i="111" s="1"/>
  <c r="H39" i="111" s="1"/>
  <c r="F39" i="112"/>
  <c r="H39" i="112" s="1"/>
  <c r="E38" i="111"/>
  <c r="F38" i="111" s="1"/>
  <c r="H38" i="111" s="1"/>
  <c r="F38" i="112"/>
  <c r="H38" i="112" s="1"/>
  <c r="H20" i="68"/>
  <c r="H24" i="68"/>
  <c r="H12" i="68"/>
  <c r="H16" i="68"/>
  <c r="H33" i="87"/>
  <c r="H19" i="68"/>
  <c r="H18" i="98"/>
  <c r="H31" i="69"/>
  <c r="H16" i="72"/>
  <c r="H12" i="87"/>
  <c r="H28" i="102"/>
  <c r="H27" i="68"/>
  <c r="H23" i="68"/>
  <c r="H17" i="87"/>
  <c r="H28" i="98"/>
  <c r="H15" i="78"/>
  <c r="H21" i="87"/>
  <c r="H9" i="98"/>
  <c r="H25" i="98"/>
  <c r="H28" i="101"/>
  <c r="H25" i="87"/>
  <c r="H20" i="100"/>
  <c r="H12" i="100"/>
  <c r="H16" i="102"/>
  <c r="H15" i="69"/>
  <c r="H12" i="72"/>
  <c r="H31" i="72"/>
  <c r="H24" i="78"/>
  <c r="H19" i="98"/>
  <c r="H13" i="100"/>
  <c r="H16" i="100"/>
  <c r="H28" i="100"/>
  <c r="H13" i="102"/>
  <c r="H12" i="102"/>
  <c r="H21" i="78"/>
  <c r="H11" i="98"/>
  <c r="H17" i="102"/>
  <c r="H13" i="72"/>
  <c r="H14" i="89"/>
  <c r="H17" i="100"/>
  <c r="H12" i="101"/>
  <c r="H25" i="78"/>
  <c r="H16" i="87"/>
  <c r="H24" i="87"/>
  <c r="H9" i="101"/>
  <c r="H35" i="98"/>
  <c r="H12" i="98"/>
  <c r="H9" i="102"/>
  <c r="H19" i="102"/>
  <c r="H34" i="102"/>
  <c r="H25" i="102"/>
  <c r="H23" i="102"/>
  <c r="H11" i="102"/>
  <c r="H14" i="102"/>
  <c r="H27" i="102"/>
  <c r="H31" i="102"/>
  <c r="H21" i="102"/>
  <c r="H15" i="102"/>
  <c r="H13" i="101"/>
  <c r="H30" i="101"/>
  <c r="H35" i="101"/>
  <c r="H33" i="101"/>
  <c r="H25" i="100"/>
  <c r="H19" i="100"/>
  <c r="H23" i="100"/>
  <c r="H9" i="100"/>
  <c r="H11" i="100"/>
  <c r="H14" i="100"/>
  <c r="H27" i="100"/>
  <c r="H31" i="100"/>
  <c r="H21" i="100"/>
  <c r="H15" i="100"/>
  <c r="H24" i="102"/>
  <c r="H18" i="102"/>
  <c r="H33" i="102"/>
  <c r="H22" i="102"/>
  <c r="H10" i="102"/>
  <c r="H26" i="102"/>
  <c r="H30" i="102"/>
  <c r="H35" i="102"/>
  <c r="H20" i="102"/>
  <c r="H10" i="101"/>
  <c r="H26" i="101"/>
  <c r="H34" i="101"/>
  <c r="H20" i="101"/>
  <c r="H22" i="101"/>
  <c r="H14" i="101"/>
  <c r="H16" i="101"/>
  <c r="H24" i="101"/>
  <c r="H31" i="101"/>
  <c r="H18" i="101"/>
  <c r="H18" i="100"/>
  <c r="H33" i="100"/>
  <c r="H22" i="100"/>
  <c r="H34" i="100"/>
  <c r="H24" i="100"/>
  <c r="H10" i="100"/>
  <c r="H26" i="100"/>
  <c r="H30" i="100"/>
  <c r="H35" i="100"/>
  <c r="H17" i="98"/>
  <c r="H26" i="98"/>
  <c r="H24" i="98"/>
  <c r="H22" i="98"/>
  <c r="H30" i="98"/>
  <c r="H34" i="98"/>
  <c r="H33" i="98"/>
  <c r="H16" i="98"/>
  <c r="H31" i="98"/>
  <c r="H33" i="89"/>
  <c r="H13" i="89"/>
  <c r="H30" i="89"/>
  <c r="H35" i="89"/>
  <c r="H24" i="89"/>
  <c r="H31" i="89"/>
  <c r="H12" i="89"/>
  <c r="H28" i="89"/>
  <c r="H22" i="89"/>
  <c r="H10" i="89"/>
  <c r="H26" i="89"/>
  <c r="H20" i="89"/>
  <c r="H9" i="87"/>
  <c r="H28" i="87"/>
  <c r="H13" i="87"/>
  <c r="H26" i="87"/>
  <c r="H20" i="87"/>
  <c r="H30" i="87"/>
  <c r="H22" i="87"/>
  <c r="H10" i="87"/>
  <c r="H14" i="87"/>
  <c r="H34" i="87"/>
  <c r="H18" i="87"/>
  <c r="H35" i="87"/>
  <c r="H17" i="78"/>
  <c r="H19" i="78"/>
  <c r="H26" i="78"/>
  <c r="H22" i="78"/>
  <c r="H12" i="78"/>
  <c r="H20" i="78"/>
  <c r="H30" i="78"/>
  <c r="H35" i="78"/>
  <c r="H16" i="78"/>
  <c r="H28" i="78"/>
  <c r="H33" i="78"/>
  <c r="H34" i="78"/>
  <c r="H10" i="78"/>
  <c r="H31" i="78"/>
  <c r="H27" i="72"/>
  <c r="H21" i="72"/>
  <c r="H11" i="72"/>
  <c r="H14" i="72"/>
  <c r="H15" i="72"/>
  <c r="H9" i="72"/>
  <c r="H25" i="72"/>
  <c r="H19" i="72"/>
  <c r="H23" i="72"/>
  <c r="H17" i="72"/>
  <c r="H24" i="72"/>
  <c r="H18" i="72"/>
  <c r="H33" i="72"/>
  <c r="H22" i="72"/>
  <c r="H34" i="72"/>
  <c r="H26" i="72"/>
  <c r="H30" i="72"/>
  <c r="H35" i="72"/>
  <c r="H20" i="72"/>
  <c r="H18" i="69"/>
  <c r="H27" i="69"/>
  <c r="H33" i="69"/>
  <c r="H23" i="69"/>
  <c r="H34" i="69"/>
  <c r="H19" i="69"/>
  <c r="H24" i="69"/>
  <c r="H11" i="69"/>
  <c r="H20" i="69"/>
  <c r="H22" i="69"/>
  <c r="H26" i="69"/>
  <c r="H28" i="69"/>
  <c r="H9" i="69"/>
  <c r="H13" i="69"/>
  <c r="H17" i="69"/>
  <c r="H21" i="69"/>
  <c r="H25" i="69"/>
  <c r="H30" i="69"/>
  <c r="H35" i="69"/>
  <c r="H28" i="68"/>
  <c r="H11" i="68"/>
  <c r="H33" i="68"/>
  <c r="H15" i="68"/>
  <c r="H34" i="68"/>
  <c r="H14" i="68"/>
  <c r="H18" i="68"/>
  <c r="H22" i="68"/>
  <c r="H26" i="68"/>
  <c r="H31" i="68"/>
  <c r="H9" i="68"/>
  <c r="H13" i="68"/>
  <c r="H17" i="68"/>
  <c r="H21" i="68"/>
  <c r="H25" i="68"/>
  <c r="H30" i="68"/>
  <c r="H35" i="68"/>
  <c r="I14" i="59" l="1"/>
  <c r="I7" i="59"/>
  <c r="I15" i="59"/>
  <c r="I17" i="59"/>
  <c r="I19" i="59"/>
  <c r="I18" i="59"/>
  <c r="F37" i="111"/>
  <c r="H37" i="111" s="1"/>
  <c r="H42" i="111" s="1"/>
  <c r="H40" i="100"/>
  <c r="H40" i="89"/>
  <c r="H40" i="98"/>
  <c r="H40" i="102"/>
  <c r="H40" i="78"/>
  <c r="H40" i="87"/>
  <c r="H40" i="72"/>
  <c r="H40" i="68"/>
  <c r="H40" i="69"/>
  <c r="H42" i="112"/>
  <c r="I8" i="59" l="1"/>
  <c r="I20" i="59"/>
  <c r="C19" i="13"/>
  <c r="C18" i="13"/>
  <c r="A19" i="13"/>
  <c r="A18" i="13"/>
  <c r="A21" i="13"/>
  <c r="C21" i="13"/>
  <c r="D21" i="13"/>
  <c r="B19" i="13"/>
  <c r="B18" i="13"/>
  <c r="C15" i="13"/>
  <c r="C10" i="13"/>
  <c r="C11" i="13"/>
  <c r="C12" i="13"/>
  <c r="C13" i="13"/>
  <c r="C9" i="13"/>
  <c r="B15" i="13"/>
  <c r="A15" i="13"/>
  <c r="A14" i="13"/>
  <c r="B20" i="13"/>
  <c r="A20" i="13"/>
  <c r="B17" i="13"/>
  <c r="A17" i="13"/>
  <c r="B14" i="13"/>
  <c r="A8" i="13"/>
  <c r="B10" i="13"/>
  <c r="B11" i="13"/>
  <c r="B12" i="13"/>
  <c r="B13" i="13"/>
  <c r="B9" i="13"/>
  <c r="B8" i="13"/>
  <c r="A10" i="13"/>
  <c r="A11" i="13"/>
  <c r="A12" i="13"/>
  <c r="A13" i="13"/>
  <c r="A9" i="13"/>
  <c r="B4" i="89" l="1"/>
  <c r="A1" i="89"/>
  <c r="A1" i="87"/>
  <c r="A1" i="78"/>
  <c r="A1" i="72"/>
  <c r="A1" i="69"/>
  <c r="A1" i="68"/>
  <c r="J40" i="87"/>
  <c r="D19" i="13"/>
  <c r="D18" i="13"/>
  <c r="J29" i="87" l="1"/>
  <c r="L9" i="87"/>
  <c r="L10" i="87"/>
  <c r="J9" i="87" l="1"/>
  <c r="J10" i="87"/>
  <c r="L29" i="87" l="1"/>
  <c r="D13" i="13" l="1"/>
  <c r="D12" i="13"/>
  <c r="D10" i="13" l="1"/>
  <c r="B4" i="78"/>
  <c r="D16" i="13"/>
  <c r="B4" i="72"/>
  <c r="B4" i="69"/>
  <c r="B4" i="68"/>
  <c r="D15" i="13" l="1"/>
  <c r="D9" i="13" l="1"/>
  <c r="D11" i="13" l="1"/>
  <c r="F19" i="101" l="1"/>
  <c r="H19" i="101" s="1"/>
  <c r="H40" i="101" s="1"/>
  <c r="F23" i="106" l="1"/>
  <c r="H23" i="106" s="1"/>
  <c r="H4" i="106"/>
  <c r="F24" i="106" s="1"/>
  <c r="H24" i="106" s="1"/>
  <c r="F26" i="106" l="1"/>
  <c r="H26" i="106" s="1"/>
  <c r="F19" i="106"/>
  <c r="H19" i="106" s="1"/>
  <c r="F11" i="106"/>
  <c r="H11" i="106" s="1"/>
  <c r="F15" i="106"/>
  <c r="H15" i="106" s="1"/>
  <c r="F30" i="106"/>
  <c r="H30" i="106" s="1"/>
  <c r="F27" i="106"/>
  <c r="H27" i="106" s="1"/>
  <c r="F14" i="106"/>
  <c r="H14" i="106" s="1"/>
  <c r="F17" i="106"/>
  <c r="H17" i="106" s="1"/>
  <c r="F29" i="106"/>
  <c r="F33" i="106"/>
  <c r="H33" i="106" s="1"/>
  <c r="D26" i="13"/>
  <c r="F35" i="106"/>
  <c r="H35" i="106" s="1"/>
  <c r="F9" i="106"/>
  <c r="H9" i="106" s="1"/>
  <c r="F34" i="106"/>
  <c r="H34" i="106" s="1"/>
  <c r="F18" i="106"/>
  <c r="H18" i="106" s="1"/>
  <c r="F37" i="106"/>
  <c r="H37" i="106" s="1"/>
  <c r="F39" i="106"/>
  <c r="H39" i="106" s="1"/>
  <c r="F38" i="106"/>
  <c r="H38" i="106" s="1"/>
  <c r="F22" i="106"/>
  <c r="H22" i="106" s="1"/>
  <c r="F20" i="106"/>
  <c r="H20" i="106" s="1"/>
  <c r="F16" i="106"/>
  <c r="H16" i="106" s="1"/>
  <c r="F31" i="106"/>
  <c r="H31" i="106" s="1"/>
  <c r="F25" i="106"/>
  <c r="H25" i="106" s="1"/>
  <c r="F12" i="106"/>
  <c r="H12" i="106" s="1"/>
  <c r="F21" i="106"/>
  <c r="H21" i="106" s="1"/>
  <c r="F28" i="106"/>
  <c r="H28" i="106" s="1"/>
  <c r="F13" i="106"/>
  <c r="H13" i="106" s="1"/>
  <c r="F10" i="106"/>
  <c r="H10" i="106" s="1"/>
  <c r="H42" i="106" l="1"/>
  <c r="G41" i="98"/>
  <c r="H41" i="98" s="1"/>
  <c r="H42" i="98" s="1"/>
  <c r="G41" i="100"/>
  <c r="H41" i="100" s="1"/>
  <c r="H42" i="100" s="1"/>
  <c r="H43" i="100" s="1"/>
  <c r="G41" i="101"/>
  <c r="H41" i="101" s="1"/>
  <c r="H42" i="101" s="1"/>
  <c r="H43" i="101" s="1"/>
  <c r="G41" i="102"/>
  <c r="H41" i="102" s="1"/>
  <c r="H42" i="102" s="1"/>
  <c r="H43" i="102" s="1"/>
  <c r="G41" i="72"/>
  <c r="H41" i="72" s="1"/>
  <c r="H42" i="72" s="1"/>
  <c r="H43" i="72" s="1"/>
  <c r="G41" i="78"/>
  <c r="H41" i="78" s="1"/>
  <c r="H42" i="78" s="1"/>
  <c r="G41" i="87"/>
  <c r="H41" i="87" s="1"/>
  <c r="H42" i="87" s="1"/>
  <c r="G41" i="89"/>
  <c r="H41" i="89" s="1"/>
  <c r="H42" i="89" s="1"/>
  <c r="G43" i="112"/>
  <c r="H43" i="112" s="1"/>
  <c r="H44" i="112" s="1"/>
  <c r="G43" i="106"/>
  <c r="G43" i="111"/>
  <c r="H43" i="111" s="1"/>
  <c r="H44" i="111" s="1"/>
  <c r="H45" i="111" s="1"/>
  <c r="G41" i="68"/>
  <c r="H41" i="68" s="1"/>
  <c r="H42" i="68" s="1"/>
  <c r="G41" i="69"/>
  <c r="H41" i="69" s="1"/>
  <c r="H42" i="69" s="1"/>
  <c r="H43" i="106" l="1"/>
  <c r="H44" i="106" s="1"/>
  <c r="H45" i="106" s="1"/>
  <c r="F15" i="13"/>
  <c r="F24" i="13"/>
  <c r="N17" i="50"/>
  <c r="H43" i="98"/>
  <c r="F21" i="13"/>
  <c r="H45" i="112"/>
  <c r="F28" i="13"/>
  <c r="F27" i="13" s="1"/>
  <c r="H43" i="69"/>
  <c r="D66" i="50"/>
  <c r="H43" i="89"/>
  <c r="H43" i="87"/>
  <c r="H43" i="78"/>
  <c r="F16" i="13"/>
  <c r="F22" i="13"/>
  <c r="F11" i="13"/>
  <c r="K43" i="50"/>
  <c r="F17" i="50"/>
  <c r="M43" i="50"/>
  <c r="I17" i="50"/>
  <c r="E69" i="50"/>
  <c r="E22" i="13"/>
  <c r="K17" i="50"/>
  <c r="H69" i="50"/>
  <c r="H43" i="68"/>
  <c r="G40" i="50"/>
  <c r="C66" i="50"/>
  <c r="K66" i="50"/>
  <c r="E19" i="13"/>
  <c r="J14" i="50"/>
  <c r="H40" i="50"/>
  <c r="C14" i="50"/>
  <c r="K14" i="50"/>
  <c r="I40" i="50"/>
  <c r="E66" i="50"/>
  <c r="M66" i="50"/>
  <c r="D14" i="50"/>
  <c r="L14" i="50"/>
  <c r="F66" i="50"/>
  <c r="N66" i="50"/>
  <c r="E14" i="50"/>
  <c r="M14" i="50"/>
  <c r="C40" i="50"/>
  <c r="K40" i="50"/>
  <c r="G66" i="50"/>
  <c r="N14" i="50"/>
  <c r="D40" i="50"/>
  <c r="L40" i="50"/>
  <c r="H66" i="50"/>
  <c r="G14" i="50"/>
  <c r="E40" i="50"/>
  <c r="M40" i="50"/>
  <c r="H14" i="50"/>
  <c r="F40" i="50"/>
  <c r="N40" i="50"/>
  <c r="J66" i="50"/>
  <c r="F19" i="13"/>
  <c r="K69" i="50" l="1"/>
  <c r="G45" i="50"/>
  <c r="J43" i="50"/>
  <c r="N69" i="50"/>
  <c r="L69" i="50"/>
  <c r="C43" i="50"/>
  <c r="L17" i="50"/>
  <c r="F69" i="50"/>
  <c r="D69" i="50"/>
  <c r="M17" i="50"/>
  <c r="D17" i="50"/>
  <c r="H43" i="50"/>
  <c r="N43" i="50"/>
  <c r="J69" i="50"/>
  <c r="E17" i="50"/>
  <c r="G17" i="50"/>
  <c r="L10" i="50"/>
  <c r="G69" i="50"/>
  <c r="J17" i="50"/>
  <c r="F43" i="50"/>
  <c r="L43" i="50"/>
  <c r="E43" i="50"/>
  <c r="F14" i="13"/>
  <c r="I43" i="50"/>
  <c r="M69" i="50"/>
  <c r="H17" i="50"/>
  <c r="D43" i="50"/>
  <c r="C17" i="50"/>
  <c r="G43" i="50"/>
  <c r="C69" i="50"/>
  <c r="I69" i="50"/>
  <c r="I66" i="50"/>
  <c r="F14" i="50"/>
  <c r="P14" i="50" s="1"/>
  <c r="Q14" i="50" s="1"/>
  <c r="J40" i="50"/>
  <c r="P40" i="50" s="1"/>
  <c r="Q40" i="50" s="1"/>
  <c r="L66" i="50"/>
  <c r="I14" i="50"/>
  <c r="F9" i="13"/>
  <c r="F11" i="50"/>
  <c r="K16" i="50"/>
  <c r="H23" i="50"/>
  <c r="F13" i="13"/>
  <c r="F18" i="13"/>
  <c r="F17" i="13" s="1"/>
  <c r="F30" i="13"/>
  <c r="F29" i="13" s="1"/>
  <c r="I6" i="50"/>
  <c r="G32" i="50"/>
  <c r="F58" i="50"/>
  <c r="N58" i="50"/>
  <c r="J6" i="50"/>
  <c r="H32" i="50"/>
  <c r="G58" i="50"/>
  <c r="C6" i="50"/>
  <c r="K6" i="50"/>
  <c r="I32" i="50"/>
  <c r="H58" i="50"/>
  <c r="E11" i="13"/>
  <c r="D6" i="50"/>
  <c r="L6" i="50"/>
  <c r="J32" i="50"/>
  <c r="I58" i="50"/>
  <c r="E6" i="50"/>
  <c r="M6" i="50"/>
  <c r="C32" i="50"/>
  <c r="K32" i="50"/>
  <c r="J58" i="50"/>
  <c r="F6" i="50"/>
  <c r="N6" i="50"/>
  <c r="D32" i="50"/>
  <c r="L32" i="50"/>
  <c r="C58" i="50"/>
  <c r="K58" i="50"/>
  <c r="G6" i="50"/>
  <c r="E32" i="50"/>
  <c r="M32" i="50"/>
  <c r="D58" i="50"/>
  <c r="L58" i="50"/>
  <c r="H6" i="50"/>
  <c r="F32" i="50"/>
  <c r="N32" i="50"/>
  <c r="E58" i="50"/>
  <c r="M58" i="50"/>
  <c r="P66" i="50"/>
  <c r="F26" i="13"/>
  <c r="F25" i="13" s="1"/>
  <c r="F23" i="13"/>
  <c r="F20" i="13" s="1"/>
  <c r="E11" i="50"/>
  <c r="M11" i="50"/>
  <c r="K37" i="50"/>
  <c r="E63" i="50"/>
  <c r="M63" i="50"/>
  <c r="D37" i="50"/>
  <c r="L37" i="50"/>
  <c r="N63" i="50"/>
  <c r="G11" i="50"/>
  <c r="E37" i="50"/>
  <c r="H11" i="50"/>
  <c r="F37" i="50"/>
  <c r="H63" i="50"/>
  <c r="E16" i="13"/>
  <c r="I11" i="50"/>
  <c r="J11" i="50"/>
  <c r="H37" i="50"/>
  <c r="C11" i="50"/>
  <c r="K11" i="50"/>
  <c r="I37" i="50"/>
  <c r="D11" i="50"/>
  <c r="L11" i="50"/>
  <c r="D63" i="50"/>
  <c r="L63" i="50"/>
  <c r="E4" i="50"/>
  <c r="M4" i="50"/>
  <c r="C30" i="50"/>
  <c r="K30" i="50"/>
  <c r="H56" i="50"/>
  <c r="F4" i="50"/>
  <c r="N4" i="50"/>
  <c r="D30" i="50"/>
  <c r="L30" i="50"/>
  <c r="I56" i="50"/>
  <c r="G4" i="50"/>
  <c r="E30" i="50"/>
  <c r="M30" i="50"/>
  <c r="J56" i="50"/>
  <c r="H4" i="50"/>
  <c r="F30" i="50"/>
  <c r="N30" i="50"/>
  <c r="C56" i="50"/>
  <c r="K56" i="50"/>
  <c r="I4" i="50"/>
  <c r="G30" i="50"/>
  <c r="D56" i="50"/>
  <c r="L56" i="50"/>
  <c r="J4" i="50"/>
  <c r="H30" i="50"/>
  <c r="E56" i="50"/>
  <c r="M56" i="50"/>
  <c r="C4" i="50"/>
  <c r="K4" i="50"/>
  <c r="I30" i="50"/>
  <c r="F56" i="50"/>
  <c r="N56" i="50"/>
  <c r="E9" i="13"/>
  <c r="D4" i="50"/>
  <c r="L4" i="50"/>
  <c r="J30" i="50"/>
  <c r="G56" i="50"/>
  <c r="L34" i="50"/>
  <c r="P34" i="50" s="1"/>
  <c r="L8" i="50"/>
  <c r="P8" i="50" s="1"/>
  <c r="E13" i="13"/>
  <c r="L60" i="50"/>
  <c r="P60" i="50" s="1"/>
  <c r="F12" i="13"/>
  <c r="F10" i="13"/>
  <c r="P43" i="50" l="1"/>
  <c r="Q43" i="50" s="1"/>
  <c r="P17" i="50"/>
  <c r="Q17" i="50" s="1"/>
  <c r="K19" i="50"/>
  <c r="E19" i="50"/>
  <c r="P19" i="50" s="1"/>
  <c r="P69" i="50"/>
  <c r="I62" i="50"/>
  <c r="E24" i="13"/>
  <c r="N49" i="50"/>
  <c r="K36" i="50"/>
  <c r="J10" i="50"/>
  <c r="M71" i="50"/>
  <c r="F49" i="50"/>
  <c r="N45" i="50"/>
  <c r="C36" i="50"/>
  <c r="F71" i="50"/>
  <c r="P71" i="50" s="1"/>
  <c r="E10" i="50"/>
  <c r="N36" i="50"/>
  <c r="F36" i="50"/>
  <c r="N62" i="50"/>
  <c r="J62" i="50"/>
  <c r="E28" i="13"/>
  <c r="D10" i="50"/>
  <c r="C49" i="50"/>
  <c r="K10" i="50"/>
  <c r="K75" i="50"/>
  <c r="E62" i="50"/>
  <c r="M75" i="50"/>
  <c r="M62" i="50"/>
  <c r="C75" i="50"/>
  <c r="E15" i="13"/>
  <c r="D36" i="50"/>
  <c r="E75" i="50"/>
  <c r="D23" i="50"/>
  <c r="G75" i="50"/>
  <c r="H36" i="50"/>
  <c r="H10" i="50"/>
  <c r="L36" i="50"/>
  <c r="M10" i="50"/>
  <c r="I36" i="50"/>
  <c r="M49" i="50"/>
  <c r="H62" i="50"/>
  <c r="N10" i="50"/>
  <c r="K62" i="50"/>
  <c r="C10" i="50"/>
  <c r="G36" i="50"/>
  <c r="M36" i="50"/>
  <c r="F10" i="50"/>
  <c r="C62" i="50"/>
  <c r="J75" i="50"/>
  <c r="N23" i="50"/>
  <c r="H49" i="50"/>
  <c r="F62" i="50"/>
  <c r="D75" i="50"/>
  <c r="C23" i="50"/>
  <c r="F75" i="50"/>
  <c r="J49" i="50"/>
  <c r="I75" i="50"/>
  <c r="L49" i="50"/>
  <c r="I10" i="50"/>
  <c r="E36" i="50"/>
  <c r="L62" i="50"/>
  <c r="J36" i="50"/>
  <c r="N75" i="50"/>
  <c r="M23" i="50"/>
  <c r="H75" i="50"/>
  <c r="G23" i="50"/>
  <c r="G62" i="50"/>
  <c r="G10" i="50"/>
  <c r="D62" i="50"/>
  <c r="E16" i="50"/>
  <c r="K49" i="50"/>
  <c r="E23" i="50"/>
  <c r="K23" i="50"/>
  <c r="I23" i="50"/>
  <c r="D49" i="50"/>
  <c r="J37" i="50"/>
  <c r="J63" i="50"/>
  <c r="N37" i="50"/>
  <c r="F63" i="50"/>
  <c r="C37" i="50"/>
  <c r="P37" i="50" s="1"/>
  <c r="F23" i="50"/>
  <c r="I49" i="50"/>
  <c r="G49" i="50"/>
  <c r="E49" i="50"/>
  <c r="K63" i="50"/>
  <c r="I63" i="50"/>
  <c r="G63" i="50"/>
  <c r="N11" i="50"/>
  <c r="P11" i="50" s="1"/>
  <c r="Q11" i="50" s="1"/>
  <c r="L75" i="50"/>
  <c r="L23" i="50"/>
  <c r="J23" i="50"/>
  <c r="C63" i="50"/>
  <c r="G37" i="50"/>
  <c r="M37" i="50"/>
  <c r="P45" i="50"/>
  <c r="C16" i="50"/>
  <c r="I42" i="50"/>
  <c r="C42" i="50"/>
  <c r="E21" i="13"/>
  <c r="C68" i="50"/>
  <c r="E68" i="50"/>
  <c r="K42" i="50"/>
  <c r="G16" i="50"/>
  <c r="K68" i="50"/>
  <c r="M68" i="50"/>
  <c r="L16" i="50"/>
  <c r="J68" i="50"/>
  <c r="N42" i="50"/>
  <c r="F68" i="50"/>
  <c r="D68" i="50"/>
  <c r="H16" i="50"/>
  <c r="N68" i="50"/>
  <c r="H68" i="50"/>
  <c r="E42" i="50"/>
  <c r="I16" i="50"/>
  <c r="F16" i="50"/>
  <c r="L42" i="50"/>
  <c r="F42" i="50"/>
  <c r="D16" i="50"/>
  <c r="M42" i="50"/>
  <c r="G42" i="50"/>
  <c r="M16" i="50"/>
  <c r="I68" i="50"/>
  <c r="H42" i="50"/>
  <c r="N16" i="50"/>
  <c r="J42" i="50"/>
  <c r="D42" i="50"/>
  <c r="L68" i="50"/>
  <c r="G68" i="50"/>
  <c r="J16" i="50"/>
  <c r="F8" i="13"/>
  <c r="F31" i="13" s="1"/>
  <c r="N51" i="50"/>
  <c r="C77" i="50"/>
  <c r="M25" i="50"/>
  <c r="G25" i="50"/>
  <c r="E30" i="13"/>
  <c r="I77" i="50"/>
  <c r="K77" i="50"/>
  <c r="J51" i="50"/>
  <c r="D51" i="50"/>
  <c r="J25" i="50"/>
  <c r="D25" i="50"/>
  <c r="F25" i="50"/>
  <c r="L51" i="50"/>
  <c r="E77" i="50"/>
  <c r="K25" i="50"/>
  <c r="G51" i="50"/>
  <c r="L25" i="50"/>
  <c r="N25" i="50"/>
  <c r="G77" i="50"/>
  <c r="M77" i="50"/>
  <c r="F77" i="50"/>
  <c r="J77" i="50"/>
  <c r="I51" i="50"/>
  <c r="C51" i="50"/>
  <c r="H25" i="50"/>
  <c r="L77" i="50"/>
  <c r="M51" i="50"/>
  <c r="C25" i="50"/>
  <c r="D77" i="50"/>
  <c r="K51" i="50"/>
  <c r="E51" i="50"/>
  <c r="I25" i="50"/>
  <c r="F51" i="50"/>
  <c r="H51" i="50"/>
  <c r="E25" i="50"/>
  <c r="N77" i="50"/>
  <c r="H77" i="50"/>
  <c r="E18" i="13"/>
  <c r="G13" i="50"/>
  <c r="I13" i="50"/>
  <c r="K13" i="50"/>
  <c r="M65" i="50"/>
  <c r="N13" i="50"/>
  <c r="E39" i="50"/>
  <c r="G39" i="50"/>
  <c r="I39" i="50"/>
  <c r="E13" i="50"/>
  <c r="D39" i="50"/>
  <c r="K65" i="50"/>
  <c r="N65" i="50"/>
  <c r="E65" i="50"/>
  <c r="N39" i="50"/>
  <c r="J39" i="50"/>
  <c r="I65" i="50"/>
  <c r="M39" i="50"/>
  <c r="J65" i="50"/>
  <c r="D65" i="50"/>
  <c r="M13" i="50"/>
  <c r="L39" i="50"/>
  <c r="J13" i="50"/>
  <c r="L65" i="50"/>
  <c r="G65" i="50"/>
  <c r="H13" i="50"/>
  <c r="H39" i="50"/>
  <c r="D13" i="50"/>
  <c r="H65" i="50"/>
  <c r="C39" i="50"/>
  <c r="K39" i="50"/>
  <c r="F39" i="50"/>
  <c r="C65" i="50"/>
  <c r="L13" i="50"/>
  <c r="F65" i="50"/>
  <c r="C13" i="50"/>
  <c r="F13" i="50"/>
  <c r="P56" i="50"/>
  <c r="P6" i="50"/>
  <c r="Q6" i="50" s="1"/>
  <c r="L18" i="50"/>
  <c r="H44" i="50"/>
  <c r="E70" i="50"/>
  <c r="K44" i="50"/>
  <c r="G70" i="50"/>
  <c r="N44" i="50"/>
  <c r="J70" i="50"/>
  <c r="M70" i="50"/>
  <c r="C18" i="50"/>
  <c r="E18" i="50"/>
  <c r="G18" i="50"/>
  <c r="C44" i="50"/>
  <c r="J18" i="50"/>
  <c r="E44" i="50"/>
  <c r="C70" i="50"/>
  <c r="E23" i="13"/>
  <c r="G5" i="50"/>
  <c r="E31" i="50"/>
  <c r="M31" i="50"/>
  <c r="C57" i="50"/>
  <c r="K57" i="50"/>
  <c r="E10" i="13"/>
  <c r="H5" i="50"/>
  <c r="F31" i="50"/>
  <c r="N31" i="50"/>
  <c r="D57" i="50"/>
  <c r="L57" i="50"/>
  <c r="I5" i="50"/>
  <c r="G31" i="50"/>
  <c r="E57" i="50"/>
  <c r="M57" i="50"/>
  <c r="J5" i="50"/>
  <c r="H31" i="50"/>
  <c r="F57" i="50"/>
  <c r="N57" i="50"/>
  <c r="C5" i="50"/>
  <c r="K5" i="50"/>
  <c r="I31" i="50"/>
  <c r="G57" i="50"/>
  <c r="D5" i="50"/>
  <c r="L5" i="50"/>
  <c r="J31" i="50"/>
  <c r="H57" i="50"/>
  <c r="E5" i="50"/>
  <c r="M5" i="50"/>
  <c r="C31" i="50"/>
  <c r="K31" i="50"/>
  <c r="I57" i="50"/>
  <c r="F5" i="50"/>
  <c r="N5" i="50"/>
  <c r="D31" i="50"/>
  <c r="L31" i="50"/>
  <c r="J57" i="50"/>
  <c r="D21" i="50"/>
  <c r="L21" i="50"/>
  <c r="J47" i="50"/>
  <c r="C73" i="50"/>
  <c r="K73" i="50"/>
  <c r="E21" i="50"/>
  <c r="M21" i="50"/>
  <c r="C47" i="50"/>
  <c r="K47" i="50"/>
  <c r="D73" i="50"/>
  <c r="L73" i="50"/>
  <c r="F21" i="50"/>
  <c r="N21" i="50"/>
  <c r="D47" i="50"/>
  <c r="L47" i="50"/>
  <c r="E73" i="50"/>
  <c r="M73" i="50"/>
  <c r="G21" i="50"/>
  <c r="E47" i="50"/>
  <c r="M47" i="50"/>
  <c r="F73" i="50"/>
  <c r="N73" i="50"/>
  <c r="H21" i="50"/>
  <c r="F47" i="50"/>
  <c r="N47" i="50"/>
  <c r="G73" i="50"/>
  <c r="I21" i="50"/>
  <c r="G47" i="50"/>
  <c r="H73" i="50"/>
  <c r="J21" i="50"/>
  <c r="H47" i="50"/>
  <c r="I73" i="50"/>
  <c r="C21" i="50"/>
  <c r="K21" i="50"/>
  <c r="I47" i="50"/>
  <c r="J73" i="50"/>
  <c r="E26" i="13"/>
  <c r="C7" i="50"/>
  <c r="K7" i="50"/>
  <c r="I33" i="50"/>
  <c r="I59" i="50"/>
  <c r="D7" i="50"/>
  <c r="L7" i="50"/>
  <c r="J33" i="50"/>
  <c r="J59" i="50"/>
  <c r="E7" i="50"/>
  <c r="M7" i="50"/>
  <c r="C33" i="50"/>
  <c r="K33" i="50"/>
  <c r="C59" i="50"/>
  <c r="K59" i="50"/>
  <c r="F7" i="50"/>
  <c r="N7" i="50"/>
  <c r="D33" i="50"/>
  <c r="L33" i="50"/>
  <c r="D59" i="50"/>
  <c r="L59" i="50"/>
  <c r="G7" i="50"/>
  <c r="E33" i="50"/>
  <c r="M33" i="50"/>
  <c r="E59" i="50"/>
  <c r="M59" i="50"/>
  <c r="H7" i="50"/>
  <c r="F33" i="50"/>
  <c r="N33" i="50"/>
  <c r="F59" i="50"/>
  <c r="N59" i="50"/>
  <c r="I7" i="50"/>
  <c r="G33" i="50"/>
  <c r="G59" i="50"/>
  <c r="J7" i="50"/>
  <c r="H33" i="50"/>
  <c r="H59" i="50"/>
  <c r="E12" i="13"/>
  <c r="P4" i="50"/>
  <c r="P32" i="50"/>
  <c r="Q32" i="50" s="1"/>
  <c r="P58" i="50"/>
  <c r="P30" i="50"/>
  <c r="Q30" i="50" s="1"/>
  <c r="Q19" i="50" l="1"/>
  <c r="Q45" i="50"/>
  <c r="P36" i="50"/>
  <c r="Q36" i="50" s="1"/>
  <c r="P10" i="50"/>
  <c r="Q10" i="50" s="1"/>
  <c r="P49" i="50"/>
  <c r="Q49" i="50" s="1"/>
  <c r="Q37" i="50"/>
  <c r="P75" i="50"/>
  <c r="P62" i="50"/>
  <c r="P23" i="50"/>
  <c r="Q23" i="50" s="1"/>
  <c r="P63" i="50"/>
  <c r="P68" i="50"/>
  <c r="P42" i="50"/>
  <c r="Q42" i="50" s="1"/>
  <c r="P16" i="50"/>
  <c r="Q16" i="50" s="1"/>
  <c r="P25" i="50"/>
  <c r="Q25" i="50" s="1"/>
  <c r="P39" i="50"/>
  <c r="Q39" i="50" s="1"/>
  <c r="P44" i="50"/>
  <c r="Q44" i="50" s="1"/>
  <c r="P13" i="50"/>
  <c r="Q13" i="50" s="1"/>
  <c r="P77" i="50"/>
  <c r="P51" i="50"/>
  <c r="Q51" i="50" s="1"/>
  <c r="P65" i="50"/>
  <c r="P47" i="50"/>
  <c r="Q47" i="50" s="1"/>
  <c r="P5" i="50"/>
  <c r="Q5" i="50" s="1"/>
  <c r="P57" i="50"/>
  <c r="P7" i="50"/>
  <c r="Q7" i="50" s="1"/>
  <c r="Q4" i="50"/>
  <c r="P73" i="50"/>
  <c r="P18" i="50"/>
  <c r="Q18" i="50" s="1"/>
  <c r="P59" i="50"/>
  <c r="P31" i="50"/>
  <c r="Q31" i="50" s="1"/>
  <c r="P70" i="50"/>
  <c r="P33" i="50"/>
  <c r="Q33" i="50" s="1"/>
  <c r="P21" i="50"/>
  <c r="P78" i="50" l="1"/>
  <c r="P79" i="50" s="1"/>
  <c r="E50" i="144" l="1"/>
  <c r="F50" i="144"/>
  <c r="F16" i="144" l="1"/>
  <c r="I16" i="144" s="1"/>
  <c r="I17" i="144" s="1"/>
  <c r="F31" i="144"/>
  <c r="I31" i="144" s="1"/>
  <c r="I32" i="144" s="1"/>
  <c r="I33" i="144" l="1"/>
  <c r="C50" i="144" s="1"/>
  <c r="F74" i="144" s="1"/>
  <c r="G39" i="144"/>
  <c r="G38" i="144"/>
  <c r="I38" i="144" s="1"/>
  <c r="I18" i="144"/>
  <c r="I11" i="59" l="1"/>
  <c r="F61" i="144"/>
  <c r="F72" i="144"/>
  <c r="F81" i="144"/>
  <c r="F63" i="144"/>
  <c r="F87" i="144"/>
  <c r="F56" i="144"/>
  <c r="F79" i="144"/>
  <c r="F55" i="144"/>
  <c r="F85" i="144"/>
  <c r="F59" i="144"/>
  <c r="F80" i="144"/>
  <c r="F58" i="144"/>
  <c r="F82" i="144"/>
  <c r="F73" i="144"/>
  <c r="F64" i="144"/>
  <c r="F88" i="144"/>
  <c r="F69" i="144"/>
  <c r="F67" i="144"/>
  <c r="F57" i="144"/>
  <c r="F70" i="144"/>
  <c r="F86" i="144"/>
  <c r="F83" i="144"/>
  <c r="F62" i="144"/>
  <c r="F78" i="144"/>
  <c r="F65" i="144"/>
  <c r="F71" i="144"/>
  <c r="F54" i="144"/>
  <c r="F68" i="144"/>
  <c r="F84" i="144"/>
  <c r="F60" i="144"/>
  <c r="D51" i="144"/>
  <c r="E51" i="144"/>
  <c r="F51" i="144"/>
  <c r="F66" i="144"/>
  <c r="I12" i="59" l="1"/>
  <c r="I9" i="59"/>
  <c r="I5" i="59"/>
  <c r="I6" i="59"/>
  <c r="F89" i="144"/>
  <c r="F75" i="144"/>
  <c r="I39" i="144" l="1"/>
  <c r="I40" i="144" s="1"/>
</calcChain>
</file>

<file path=xl/sharedStrings.xml><?xml version="1.0" encoding="utf-8"?>
<sst xmlns="http://schemas.openxmlformats.org/spreadsheetml/2006/main" count="2198" uniqueCount="618">
  <si>
    <r>
      <t xml:space="preserve">Contratação de empresa de engenharia consultiva especializada na execução de serviços de gestão espeleológica </t>
    </r>
    <r>
      <rPr>
        <sz val="14"/>
        <rFont val="Calibri"/>
        <family val="2"/>
        <scheme val="minor"/>
      </rPr>
      <t xml:space="preserve"> em subsídio aos processos de licenciamento ambiental </t>
    </r>
    <r>
      <rPr>
        <sz val="14"/>
        <color theme="1"/>
        <rFont val="Calibri"/>
        <family val="2"/>
        <scheme val="minor"/>
      </rPr>
      <t>dos empreendimentos de infraestrutura  do portfólio da Infra S.A., conforme condições, quantidades e exigências estabelecidas neste instrumento e seus anexos.</t>
    </r>
  </si>
  <si>
    <t>Orçamento Referencial</t>
  </si>
  <si>
    <t>Mês de Referência: OUTUBRO/2024</t>
  </si>
  <si>
    <t>Regime de execução de empreitada por preço unitário.</t>
  </si>
  <si>
    <t>GEMAB/SUGAT/DIREM</t>
  </si>
  <si>
    <t>Responsável técnico:
GUSTAVO DE OLIVEIRA LOPES
Assessor técnico II
ART Nº 0720240103209 (SEI nº 8932381)</t>
  </si>
  <si>
    <t xml:space="preserve">Tabela de Preços de Consultoria
Tabela 1 - Benefícios e Despesas Indiretas </t>
  </si>
  <si>
    <t>Benefícios e Despesas Indiretas - BDI</t>
  </si>
  <si>
    <t>Despesas Indiretas</t>
  </si>
  <si>
    <t>% sobre o PV</t>
  </si>
  <si>
    <t>% sobre o CD</t>
  </si>
  <si>
    <t>Administração Central</t>
  </si>
  <si>
    <t>Variável - f (CD)</t>
  </si>
  <si>
    <t>Despesas Financeiras</t>
  </si>
  <si>
    <t>Riscos</t>
  </si>
  <si>
    <t>Garantias Contratuais</t>
  </si>
  <si>
    <t>Subtotal 1</t>
  </si>
  <si>
    <t>Benefícios</t>
  </si>
  <si>
    <t>Lucro Operacional</t>
  </si>
  <si>
    <t>Subtotal 2</t>
  </si>
  <si>
    <t>Tributos</t>
  </si>
  <si>
    <t>PIS</t>
  </si>
  <si>
    <t>COFINS</t>
  </si>
  <si>
    <t>ISSQN*</t>
  </si>
  <si>
    <t>Subtotal 3</t>
  </si>
  <si>
    <t>Total - BDI (%)</t>
  </si>
  <si>
    <t>(*) Limite máximo adotado de 5%, valor variável em função da legislação de cada município. As empresas licitantes deverão adotar as alíquotas pertinentes.</t>
  </si>
  <si>
    <t>DADOS DE ENTRADA</t>
  </si>
  <si>
    <t>SELIC</t>
  </si>
  <si>
    <t>ISSQN:</t>
  </si>
  <si>
    <t>ORÇAMENTO DESONERADO?</t>
  </si>
  <si>
    <t>sem desoneração</t>
  </si>
  <si>
    <t>OBSERVAÇÃO:</t>
  </si>
  <si>
    <t>Nenhuma</t>
  </si>
  <si>
    <t>https://www.gov.br/dnit/pt-br/assuntos/planejamento-e-pesquisa/custos-e-pagamentos/custos-e-pagamentos-dnit/engenharia-consultiva-2/bdi/bdi-tabela-de-precos-de-consultoria/bdi-tpc_2024-selic-12-25.pdf</t>
  </si>
  <si>
    <t>ORÇAMENTO REFERENCIAL</t>
  </si>
  <si>
    <t>SUPERINTENDÊNCIA DE GESTÃO AMBIENTAL E TERRITORIAL</t>
  </si>
  <si>
    <t>QUADRO DE PRODUTOS A PREÇOS UNITÁRIOS</t>
  </si>
  <si>
    <t>Objeto:</t>
  </si>
  <si>
    <t>Contratação de empresa para consultoria técnica especializada para prestação de serviços técnicos de engenharia com vistas ao desenvolvimento das atividades de competência legal da Superintendência de Gestão Ambiental e Territorial - SUGAT, vinculada à Diretoria de Empreendimentos - DIREM.</t>
  </si>
  <si>
    <t>Prazo:</t>
  </si>
  <si>
    <t>36 meses</t>
  </si>
  <si>
    <t>Data-base:</t>
  </si>
  <si>
    <t>Jul/2023</t>
  </si>
  <si>
    <t xml:space="preserve">ITEM </t>
  </si>
  <si>
    <t>DESCRIÇÃO DO SERVIÇO</t>
  </si>
  <si>
    <t>UNIDADE</t>
  </si>
  <si>
    <t>QUANTIDADE</t>
  </si>
  <si>
    <t>PREÇO UNITÁRIO (R$)</t>
  </si>
  <si>
    <t>PREÇO TOTAL
(R$)</t>
  </si>
  <si>
    <t>Unidades</t>
  </si>
  <si>
    <t>TOTAL GERAL</t>
  </si>
  <si>
    <t>FICHA DE COMPOSIÇÃO DE PREÇOS</t>
  </si>
  <si>
    <t>Atividade:</t>
  </si>
  <si>
    <t>Duração da Atividade (meses):</t>
  </si>
  <si>
    <t>CÓDIGO</t>
  </si>
  <si>
    <t>DESCRIÇÃO</t>
  </si>
  <si>
    <t>CUSTO MENSAL (R$)</t>
  </si>
  <si>
    <t>NO MÊS</t>
  </si>
  <si>
    <t>TOTAL</t>
  </si>
  <si>
    <t>UNITÁRIO</t>
  </si>
  <si>
    <t>-</t>
  </si>
  <si>
    <t>PESSOAL</t>
  </si>
  <si>
    <t>PESSOAL DE NÍVEL SUPERIOR</t>
  </si>
  <si>
    <t>1.1</t>
  </si>
  <si>
    <t>Administrador júnior</t>
  </si>
  <si>
    <t>profissional x mês</t>
  </si>
  <si>
    <t>1.2</t>
  </si>
  <si>
    <t>Administrador pleno</t>
  </si>
  <si>
    <t>1.3</t>
  </si>
  <si>
    <t>Advogado júnior</t>
  </si>
  <si>
    <t>1.4</t>
  </si>
  <si>
    <t>Advogado pleno</t>
  </si>
  <si>
    <t>1.5</t>
  </si>
  <si>
    <t>Analista de desenvolvimento de sistemas pleno</t>
  </si>
  <si>
    <t>1.6</t>
  </si>
  <si>
    <t>Antropólogo sênior</t>
  </si>
  <si>
    <t>1.7</t>
  </si>
  <si>
    <t>Arqueólogo pleno</t>
  </si>
  <si>
    <t>1.8</t>
  </si>
  <si>
    <t>Assistente social pleno</t>
  </si>
  <si>
    <t>1.9</t>
  </si>
  <si>
    <t>Biólogo pleno</t>
  </si>
  <si>
    <t>1.10</t>
  </si>
  <si>
    <t xml:space="preserve">Coordenador ambiental </t>
  </si>
  <si>
    <t>1.11</t>
  </si>
  <si>
    <t>Economista júnior</t>
  </si>
  <si>
    <t>1.12</t>
  </si>
  <si>
    <t>Engenheiro agrônomo júnior</t>
  </si>
  <si>
    <t>1.13</t>
  </si>
  <si>
    <t>Engenheiro agrônomo pleno</t>
  </si>
  <si>
    <t>1.14</t>
  </si>
  <si>
    <t>Engenheiro ambiental pleno</t>
  </si>
  <si>
    <t>1.15</t>
  </si>
  <si>
    <t>Engenheiro consultor especial</t>
  </si>
  <si>
    <t>1.16</t>
  </si>
  <si>
    <t>Engenheiro coordenador</t>
  </si>
  <si>
    <t>1.17</t>
  </si>
  <si>
    <t>Engenheiro de projetos pleno</t>
  </si>
  <si>
    <t>1.18</t>
  </si>
  <si>
    <t>Engenheiro florestal pleno</t>
  </si>
  <si>
    <t>1.19</t>
  </si>
  <si>
    <t>Geógrafo pleno</t>
  </si>
  <si>
    <t>1.20</t>
  </si>
  <si>
    <t>Geólogo pleno</t>
  </si>
  <si>
    <t>1.21</t>
  </si>
  <si>
    <t>Gestor Ambiental Júnior*</t>
  </si>
  <si>
    <t>1.22</t>
  </si>
  <si>
    <t>Paleontólogo sênior</t>
  </si>
  <si>
    <t>1.23</t>
  </si>
  <si>
    <t>Sociólogo pleno</t>
  </si>
  <si>
    <t>PESSOAL DE NÍVEL TÉCNICO / AUXILIAR</t>
  </si>
  <si>
    <t>2.1</t>
  </si>
  <si>
    <t>Auxiliar administrativo</t>
  </si>
  <si>
    <t>2.2</t>
  </si>
  <si>
    <t>Técnico ambiental</t>
  </si>
  <si>
    <t>2.3</t>
  </si>
  <si>
    <t>Técnico em geoprocessamento</t>
  </si>
  <si>
    <t>DESLOCAMENTO E HOSPEDAGEM</t>
  </si>
  <si>
    <t>3.1</t>
  </si>
  <si>
    <t>unidades</t>
  </si>
  <si>
    <t>3.2</t>
  </si>
  <si>
    <t>3.3</t>
  </si>
  <si>
    <t>TOTAL S/ BDI</t>
  </si>
  <si>
    <t>BDI</t>
  </si>
  <si>
    <t xml:space="preserve"> TOTAL  </t>
  </si>
  <si>
    <t>R$/UNIDADE</t>
  </si>
  <si>
    <t>relatórios:</t>
  </si>
  <si>
    <t>Duração da atividade (meses) =</t>
  </si>
  <si>
    <t>Duração do contrato (meses):</t>
  </si>
  <si>
    <t>Horas:</t>
  </si>
  <si>
    <t>Passagens Aéreas</t>
  </si>
  <si>
    <t>Diárias</t>
  </si>
  <si>
    <t>Diária de veículo tipo Pick-up</t>
  </si>
  <si>
    <t>Meses:</t>
  </si>
  <si>
    <t>Superintendência de Gestão Ambiental e Territorial (SUGAT)</t>
  </si>
  <si>
    <t>CRONOGRAMA FINANCEIRO REFERENCIAL (ANO 1)</t>
  </si>
  <si>
    <t>ítem</t>
  </si>
  <si>
    <t>Descrição</t>
  </si>
  <si>
    <t>TOTAL:</t>
  </si>
  <si>
    <t>EMPREENDIMENTOS RODOVIÁRIOS</t>
  </si>
  <si>
    <t>Extensão</t>
  </si>
  <si>
    <t>Até 500km</t>
  </si>
  <si>
    <t>500 a 1000km</t>
  </si>
  <si>
    <t>&gt; 1000km</t>
  </si>
  <si>
    <t>Total</t>
  </si>
  <si>
    <t>BR-153/280/282/470/SC e SC-108/110/418/421*</t>
  </si>
  <si>
    <t>BR-101/116/324/BA</t>
  </si>
  <si>
    <t>BR-155/158/PA/TO</t>
  </si>
  <si>
    <t>BR-101/116/392/RS</t>
  </si>
  <si>
    <t>BR-242/BA/TO</t>
  </si>
  <si>
    <t>BR-163/267/MS - Sul</t>
  </si>
  <si>
    <t>BR-101/262/ES/BA</t>
  </si>
  <si>
    <t>BR-101/356/MG/RJ</t>
  </si>
  <si>
    <t>BR-135/316/MA</t>
  </si>
  <si>
    <t>BR-163/MS - Norte</t>
  </si>
  <si>
    <t>BR-163/PA</t>
  </si>
  <si>
    <t>BR-040/060/153/DF/GO</t>
  </si>
  <si>
    <t>BR-393/RJ</t>
  </si>
  <si>
    <t>Rodovias Integradas do Paraná – Lote 3 - BR-369/373/376/PR e PR-170/323/445/090</t>
  </si>
  <si>
    <t>Rodovias Integradas do Paraná – Lote 4 - BR-272/369/376 e PR-182/272/317/323/444/862/897/986</t>
  </si>
  <si>
    <t>Rodovias Integradas do Paraná – Lote 5 - BR-158/163/369/467/PR e PR-317</t>
  </si>
  <si>
    <t>Rodovias Integradas do Paraná – Lote 6 - BR-163/277/PR e PR-158/180/182/280/483</t>
  </si>
  <si>
    <t>BR-381/MG</t>
  </si>
  <si>
    <t>Rodovias – BR-040/MG/GO</t>
  </si>
  <si>
    <t>Rodovias – BR-040/495/MG/RJ (Rio-BH)</t>
  </si>
  <si>
    <t>BR-153/262/GO/MG - Rota Sertaneja</t>
  </si>
  <si>
    <t>BR-262/MG - Rota do Zebu</t>
  </si>
  <si>
    <t>Rota do Oeste + BR-070</t>
  </si>
  <si>
    <t>Extensão Total</t>
  </si>
  <si>
    <t>Extensão em andamento</t>
  </si>
  <si>
    <t>Média</t>
  </si>
  <si>
    <t>*Considera a premissa de que o projeto de concessão das rodovias de Santa Catarina será dividido em 6 lotes, conforme ocorreu com as rodovias do Paraná, sendo 3 lotes com extensão de até 500 km e 3 lotes com extensão entre 500 e 1000km</t>
  </si>
  <si>
    <t>Destacado em verde</t>
  </si>
  <si>
    <t>EMPREENDIMENTOS FERROVIÁRIOS</t>
  </si>
  <si>
    <t>Malha Centro-Leste</t>
  </si>
  <si>
    <t>EF-170 - Ferrogrão</t>
  </si>
  <si>
    <t>Linha Tronco - Belo Horizonte - Brasília</t>
  </si>
  <si>
    <t>EF-334/354 - Corredor FICO FIOL - Caetité-Lucas do Rio Verde</t>
  </si>
  <si>
    <t>EF-025/101/116/430 - Campo Formoso-Salvador-Corinto</t>
  </si>
  <si>
    <t>EF-118 - Rio-Vitória</t>
  </si>
  <si>
    <t>EF-232 - Transnordestina Salgueiro-Suape</t>
  </si>
  <si>
    <t>Variante Calafate - Eldorado</t>
  </si>
  <si>
    <t>Malha Nordeste*</t>
  </si>
  <si>
    <t>Malha Sul*</t>
  </si>
  <si>
    <t>Linha Garças de Minas - Eng. Bhering</t>
  </si>
  <si>
    <t>EF-404 - Teresina-Luis Correia</t>
  </si>
  <si>
    <t>Ferrovia Norte-Sul - Estrela D'Oeste-Panorama-Chapecó</t>
  </si>
  <si>
    <t>Linha Ibiá - Uberaba</t>
  </si>
  <si>
    <t>Ferrovia Norte-Sul Chapecó-Rio Grande</t>
  </si>
  <si>
    <t>EF-487/499 - Ferrovia do Frango</t>
  </si>
  <si>
    <t>Ramal de Catalão</t>
  </si>
  <si>
    <t>Ligação da Transnordestina à Ferrovia Norte-Sul</t>
  </si>
  <si>
    <t>Linha Divinópolis - Cruzeiro</t>
  </si>
  <si>
    <t>Malha Centro-Leste - FCA*</t>
  </si>
  <si>
    <t>Ferrovia Transnordestina</t>
  </si>
  <si>
    <t>Ramal de Varginha</t>
  </si>
  <si>
    <t>Ferrovia Tereza Cristina</t>
  </si>
  <si>
    <t>Ramal de Angra dos Reis</t>
  </si>
  <si>
    <t>Linha de Belo Horizonte - Monte Azul</t>
  </si>
  <si>
    <t>* Considera, para as malhas nordeste, sul e centro-oeste os segmentos ferroviários que compõem as respectivas malhas (quantitativo de linhas tronco, ramais e variantes)</t>
  </si>
  <si>
    <t>Ramal de Pirapora</t>
  </si>
  <si>
    <t>Ramal de Goiânia</t>
  </si>
  <si>
    <t>Extensão total</t>
  </si>
  <si>
    <t>Projetos em andamento</t>
  </si>
  <si>
    <t>Sub Ramal Eng Castilho</t>
  </si>
  <si>
    <t>Ramal de Pará de Minas</t>
  </si>
  <si>
    <t>Extensão total considerada</t>
  </si>
  <si>
    <t>Extensão em andamento considerada</t>
  </si>
  <si>
    <t>HORAS</t>
  </si>
  <si>
    <t>UNITÁRIO (MÊS)</t>
  </si>
  <si>
    <t>UNITÁRIO (H)</t>
  </si>
  <si>
    <t>QTDE PRODUTOS:</t>
  </si>
  <si>
    <t>TOTAL DO PRODUTO</t>
  </si>
  <si>
    <r>
      <t xml:space="preserve">CUSTO BASE </t>
    </r>
    <r>
      <rPr>
        <i/>
        <sz val="10"/>
        <color theme="1"/>
        <rFont val="Calibri"/>
        <family val="2"/>
        <scheme val="minor"/>
      </rPr>
      <t>(Cbase)</t>
    </r>
  </si>
  <si>
    <r>
      <t>EXTESÃO PARADIGMA</t>
    </r>
    <r>
      <rPr>
        <i/>
        <sz val="10"/>
        <color theme="1"/>
        <rFont val="Calibri"/>
        <family val="2"/>
        <scheme val="minor"/>
      </rPr>
      <t xml:space="preserve"> (EXTparadigma)</t>
    </r>
  </si>
  <si>
    <r>
      <t xml:space="preserve">CUSTO BASE POR KM </t>
    </r>
    <r>
      <rPr>
        <i/>
        <sz val="10"/>
        <color theme="1"/>
        <rFont val="Calibri"/>
        <family val="2"/>
        <scheme val="minor"/>
      </rPr>
      <t>(Cbase/km)</t>
    </r>
  </si>
  <si>
    <t>QUADRO RESUMO*</t>
  </si>
  <si>
    <t>R$/Unitário</t>
  </si>
  <si>
    <t>Qtde</t>
  </si>
  <si>
    <t>Custo total</t>
  </si>
  <si>
    <t>*Obs 1: A composição do Subproduto 4.2.2 se refere ao Custo Base (Cbase) para o empreendimento paradigma (até 200km) conforme especificação constante dos Anexos I e III.</t>
  </si>
  <si>
    <t>*Obs 2: O dimensionamento  do custo total do produto 4.2.2 considerou o portifólio referência de empreendimentos rodoviários e ferroviários e fatores de economia de escala,</t>
  </si>
  <si>
    <t>conforme planilhas abaixo e detalhamento constante dos Anexos I e III.</t>
  </si>
  <si>
    <t>Extensão Referência</t>
  </si>
  <si>
    <t>até 200 km</t>
  </si>
  <si>
    <t>até 500 km</t>
  </si>
  <si>
    <t xml:space="preserve"> 500 a 1000 km</t>
  </si>
  <si>
    <t>Custo por km</t>
  </si>
  <si>
    <t>Fator economia escala</t>
  </si>
  <si>
    <t>EXTempreendimento</t>
  </si>
  <si>
    <t>EXTempreendimento - EXTparadigma</t>
  </si>
  <si>
    <t>FATescala</t>
  </si>
  <si>
    <t>Valor final</t>
  </si>
  <si>
    <t>BR-153/280/282/470/SC e SC-108/110/418/421 - Lote 1*</t>
  </si>
  <si>
    <t>BR-153/280/282/470/SC e SC-108/110/418/421 - Lote 2*</t>
  </si>
  <si>
    <t>BR-153/280/282/470/SC e SC-108/110/418/421 - Lote 3*</t>
  </si>
  <si>
    <t>BR-153/280/282/470/SC e SC-108/110/418/421 - Lote 4*</t>
  </si>
  <si>
    <t>BR-153/280/282/470/SC e SC-108/110/418/421 - Lote 5*</t>
  </si>
  <si>
    <t>BR-153/280/282/470/SC e SC-108/110/418/421 - Lote 6*</t>
  </si>
  <si>
    <t>Malha Centro-Leste*</t>
  </si>
  <si>
    <t>https://www.gov.br/dnit/pt-br/assuntos/planejamento-e-pesquisa/custos-e-pagamentos/custos-e-pagamentos-dnit/engenharia-consultiva-2/tabela-de-precos-de-consultoria-1/relatorios/2024/outubro/outubro-2024</t>
  </si>
  <si>
    <t>VEÍCULOS</t>
  </si>
  <si>
    <t>MÃO DE OBRA</t>
  </si>
  <si>
    <t>CUSTO HORÁRIO (R$)</t>
  </si>
  <si>
    <t>QUANTIDADE DE HORAS</t>
  </si>
  <si>
    <t>HORAS TRAB. / MÊS</t>
  </si>
  <si>
    <t>CUSTO DIÁRIO (R$)</t>
  </si>
  <si>
    <t>Código</t>
  </si>
  <si>
    <t>Tipo</t>
  </si>
  <si>
    <t>Valor Total</t>
  </si>
  <si>
    <t xml:space="preserve">CHP </t>
  </si>
  <si>
    <t xml:space="preserve">CHI </t>
  </si>
  <si>
    <t>PROD</t>
  </si>
  <si>
    <t>IMPROD.</t>
  </si>
  <si>
    <t>CHP</t>
  </si>
  <si>
    <t>CHI</t>
  </si>
  <si>
    <t>com encargos</t>
  </si>
  <si>
    <t>E8889</t>
  </si>
  <si>
    <t>Veículo leve - 53 kW (sem motorista)</t>
  </si>
  <si>
    <t>hora</t>
  </si>
  <si>
    <t>P8001</t>
  </si>
  <si>
    <t>E8891</t>
  </si>
  <si>
    <t>Veículo leve picape 4 x 4 com capacidade de 1,10 t - 147 kW (sem motorista)</t>
  </si>
  <si>
    <t>P8002</t>
  </si>
  <si>
    <t>E8887</t>
  </si>
  <si>
    <t>Veículo tipo van furgão com capacidade de 1,38 t - 100 kW (com motorista)</t>
  </si>
  <si>
    <t>P8003</t>
  </si>
  <si>
    <t>Advogado sênior</t>
  </si>
  <si>
    <t>P8007</t>
  </si>
  <si>
    <t>Analista de desenvolvimento de sistemas júnior</t>
  </si>
  <si>
    <t>P8008</t>
  </si>
  <si>
    <t>CÁLCULO DE HORAS MENSAIS</t>
  </si>
  <si>
    <t>P8009</t>
  </si>
  <si>
    <t>Analista de desenvolvimento de sistemas sênior</t>
  </si>
  <si>
    <t>produtivas</t>
  </si>
  <si>
    <t>improdutivas</t>
  </si>
  <si>
    <t>P8013</t>
  </si>
  <si>
    <t>Arquiteto júnior</t>
  </si>
  <si>
    <t>P8014</t>
  </si>
  <si>
    <t>Arquiteto pleno</t>
  </si>
  <si>
    <t>P8015</t>
  </si>
  <si>
    <t>Arquiteto sênior</t>
  </si>
  <si>
    <t>P8019</t>
  </si>
  <si>
    <t>Assistente social júnior</t>
  </si>
  <si>
    <t>https://www.gov.br/dnit/pt-br/assuntos/planejamento-e-pesquisa/custos-e-pagamentos/custos-e-pagamentos-dnit/engenharia-consultiva/tabela-de-precos-de-consultoria-resolucao-no-11-2020/tabela-de-consultoria/Resoluon11.2020ModeObra.pdf</t>
  </si>
  <si>
    <t>P8020</t>
  </si>
  <si>
    <t>P8021</t>
  </si>
  <si>
    <t>Assistente social sênior</t>
  </si>
  <si>
    <t>P8025</t>
  </si>
  <si>
    <t>Auxiliar</t>
  </si>
  <si>
    <t>P8026</t>
  </si>
  <si>
    <t>P8027</t>
  </si>
  <si>
    <t>Auxiliar de laboratório</t>
  </si>
  <si>
    <t>P8028</t>
  </si>
  <si>
    <t>Auxiliar de topografia</t>
  </si>
  <si>
    <t>P8032</t>
  </si>
  <si>
    <t>Biólogo júnior</t>
  </si>
  <si>
    <t>P8033</t>
  </si>
  <si>
    <t>P8034</t>
  </si>
  <si>
    <t>Biólogo sênior</t>
  </si>
  <si>
    <t>P8038</t>
  </si>
  <si>
    <t>Chefe de escritório</t>
  </si>
  <si>
    <t>P8040</t>
  </si>
  <si>
    <t>Contador júnior</t>
  </si>
  <si>
    <t>Meses do contrato</t>
  </si>
  <si>
    <t>P8041</t>
  </si>
  <si>
    <t>Contador pleno</t>
  </si>
  <si>
    <t>Dias no ano (DA)</t>
  </si>
  <si>
    <t>P8042</t>
  </si>
  <si>
    <t>Contador sênior</t>
  </si>
  <si>
    <t>Dias úteis</t>
  </si>
  <si>
    <t>P8044</t>
  </si>
  <si>
    <t>Jornada diária de trabalho (JDT)</t>
  </si>
  <si>
    <t>P8045</t>
  </si>
  <si>
    <t xml:space="preserve">Horas globais trabalháveis (7,333 horas/dia) (HT) </t>
  </si>
  <si>
    <t>P8046</t>
  </si>
  <si>
    <t>Economista pleno</t>
  </si>
  <si>
    <t xml:space="preserve">Horas globais/mês trabalháveis </t>
  </si>
  <si>
    <t>P8047</t>
  </si>
  <si>
    <t>Economista sênior</t>
  </si>
  <si>
    <t xml:space="preserve">Horas trabalhadas no ano (HT1) </t>
  </si>
  <si>
    <t>P8054</t>
  </si>
  <si>
    <t>total contrato = horas</t>
  </si>
  <si>
    <t>P8055</t>
  </si>
  <si>
    <t>P8056</t>
  </si>
  <si>
    <t>Engenheiro agrônomo sênior</t>
  </si>
  <si>
    <t>P8057</t>
  </si>
  <si>
    <t>Engenheiro ambiental júnior</t>
  </si>
  <si>
    <t>P8058</t>
  </si>
  <si>
    <t>P8059</t>
  </si>
  <si>
    <t>Engenheiro ambiental sênior</t>
  </si>
  <si>
    <t>P8060</t>
  </si>
  <si>
    <t>P8061</t>
  </si>
  <si>
    <t>Classificação do Cargo/Emprego/Função</t>
  </si>
  <si>
    <t>Deslocamentos para Brasília/Manaus/Rio de Janeiro/São Paulo</t>
  </si>
  <si>
    <t>Deslocamentos para outras capitais de Estados</t>
  </si>
  <si>
    <t>Demais deslocamentos</t>
  </si>
  <si>
    <t>P8062</t>
  </si>
  <si>
    <t>Engenheiro de pesca júnior</t>
  </si>
  <si>
    <t>a) Ministros de Estado</t>
  </si>
  <si>
    <t>P8063</t>
  </si>
  <si>
    <t>Engenheiro de pesca pleno</t>
  </si>
  <si>
    <t>b) Cargos de Natureza Especial; CCE-18</t>
  </si>
  <si>
    <t>P8064</t>
  </si>
  <si>
    <t>Engenheiro de pesca sênior</t>
  </si>
  <si>
    <t>c) CCE-17; CCE-16; CCE-15; CCE-14; CCE-13 e equivalentes</t>
  </si>
  <si>
    <t>P8065</t>
  </si>
  <si>
    <t>Engenheiro de projetos júnior</t>
  </si>
  <si>
    <t>d) Demais cargos, empregos e funções</t>
  </si>
  <si>
    <t>P8066</t>
  </si>
  <si>
    <t>P8067</t>
  </si>
  <si>
    <t>Engenheiro de projetos sênior</t>
  </si>
  <si>
    <t>P8068</t>
  </si>
  <si>
    <t>Engenheiro florestal júnior</t>
  </si>
  <si>
    <t>P8069</t>
  </si>
  <si>
    <t>P8070</t>
  </si>
  <si>
    <t>Engenheiro florestal sênior</t>
  </si>
  <si>
    <t>P8080</t>
  </si>
  <si>
    <t>Geólogo júnior</t>
  </si>
  <si>
    <t>P8081</t>
  </si>
  <si>
    <t>P8082</t>
  </si>
  <si>
    <t>Geólogo sênior</t>
  </si>
  <si>
    <t>PASSAGENS E DIÁRIAS</t>
  </si>
  <si>
    <t>P8092</t>
  </si>
  <si>
    <t>Jornalista júnior</t>
  </si>
  <si>
    <t>HORAS/MÊS</t>
  </si>
  <si>
    <t>P8093</t>
  </si>
  <si>
    <t>Jornalista pleno</t>
  </si>
  <si>
    <t>MA1060</t>
  </si>
  <si>
    <t>PASSAGEM AÉREA - DESTINO NACIONAL (Cotação JUL/24) IDA E VOLTA</t>
  </si>
  <si>
    <t>P8094</t>
  </si>
  <si>
    <t>Jornalista sênior</t>
  </si>
  <si>
    <t>Tabela 2 - Custos de imóveis, mobiliário, cestas de instalações e custos diversos</t>
  </si>
  <si>
    <t>MA1058</t>
  </si>
  <si>
    <t>DIÁRIA (CONF. DECRETO 11.117 PR - CUSTO MEDIANO</t>
  </si>
  <si>
    <t>P8098</t>
  </si>
  <si>
    <t>Laboratorista</t>
  </si>
  <si>
    <t>Tabela de Preços de Consultoria - mês de referência: julho de 2024</t>
  </si>
  <si>
    <t>* PREMISSAS DA PESQUISA
1. Todas as passagens tem como origem Brasília e como destino as demais capitais;
2. Foram registrados os 3 menores preços de cada trecho;
3. Cada trecho deve considerou o valor de ida e volta;
4. Foi utilizada a data para aproximadamente 1 mês após a pesquisa, considerando 5 dias úteis de trabalho;
5. os extratos das pesquisas estão anexados como arquivos de imagem, no qual consta a data da pesquisa (27/09/2024)</t>
  </si>
  <si>
    <t>P8102</t>
  </si>
  <si>
    <t>Médico veterinário</t>
  </si>
  <si>
    <t>Item</t>
  </si>
  <si>
    <t>Unidade</t>
  </si>
  <si>
    <t>Custo unitário 
(R$ / un)</t>
  </si>
  <si>
    <t>P8106</t>
  </si>
  <si>
    <t>Meteorologista júnior</t>
  </si>
  <si>
    <t>Imóveis</t>
  </si>
  <si>
    <t>B8951</t>
  </si>
  <si>
    <t>Comercial (2,60% do CMCC - SINAPI)</t>
  </si>
  <si>
    <t>m² x mês</t>
  </si>
  <si>
    <t>P8107</t>
  </si>
  <si>
    <t>Meteorologista pleno</t>
  </si>
  <si>
    <t>B8952</t>
  </si>
  <si>
    <t>Residencial (1,70% do CMCC - SINAPI)</t>
  </si>
  <si>
    <t>P8108</t>
  </si>
  <si>
    <t>Meteorologista sênior</t>
  </si>
  <si>
    <t>Mobiliário</t>
  </si>
  <si>
    <t>B8953</t>
  </si>
  <si>
    <t>Escritório</t>
  </si>
  <si>
    <t>ocupante x mês</t>
  </si>
  <si>
    <t>P8112</t>
  </si>
  <si>
    <t>Motorista de caminhão</t>
  </si>
  <si>
    <t>B8954</t>
  </si>
  <si>
    <t>Residência</t>
  </si>
  <si>
    <t>Cotações passagem aérea nacional (SET/24*)
*Comprovantes de pesquisa no anexo deste orçamento):</t>
  </si>
  <si>
    <t>P8113</t>
  </si>
  <si>
    <t>Motorista de veículo leve</t>
  </si>
  <si>
    <t>Cesta das Instalações</t>
  </si>
  <si>
    <t>B8955</t>
  </si>
  <si>
    <t>Laboratório de asfalto</t>
  </si>
  <si>
    <t>mês</t>
  </si>
  <si>
    <t>P8117</t>
  </si>
  <si>
    <t>Oceanógrafo júnior</t>
  </si>
  <si>
    <t>B8956</t>
  </si>
  <si>
    <t>Laboratório de concreto</t>
  </si>
  <si>
    <t>P8118</t>
  </si>
  <si>
    <t>Oceanógrafo pleno</t>
  </si>
  <si>
    <t>B8957</t>
  </si>
  <si>
    <t>Laboratório de solos</t>
  </si>
  <si>
    <t>P8119</t>
  </si>
  <si>
    <t>Oceanógrafo sênior</t>
  </si>
  <si>
    <t>B8958</t>
  </si>
  <si>
    <t>Topografia</t>
  </si>
  <si>
    <t>P8129</t>
  </si>
  <si>
    <t>Pedagogo júnior</t>
  </si>
  <si>
    <t>B8961</t>
  </si>
  <si>
    <t>Topografia por VANT</t>
  </si>
  <si>
    <t>P8130</t>
  </si>
  <si>
    <t>Pedagogo pleno</t>
  </si>
  <si>
    <t>Custos Diversos</t>
  </si>
  <si>
    <t>B8959</t>
  </si>
  <si>
    <t>P8131</t>
  </si>
  <si>
    <t>Pedagogo sênior</t>
  </si>
  <si>
    <t>B8960</t>
  </si>
  <si>
    <t>P8135</t>
  </si>
  <si>
    <t>Secretária</t>
  </si>
  <si>
    <t>P8139</t>
  </si>
  <si>
    <t>Sondador</t>
  </si>
  <si>
    <t>P8143</t>
  </si>
  <si>
    <t>P8147</t>
  </si>
  <si>
    <t>Técnico de obras</t>
  </si>
  <si>
    <t>P8151</t>
  </si>
  <si>
    <t>Técnico de segurança do trabalho</t>
  </si>
  <si>
    <t>Tabela 22 - Percentual de insumos ambientais sobre os custos das equipes de mão de obra</t>
  </si>
  <si>
    <t>P8155</t>
  </si>
  <si>
    <t>P8159</t>
  </si>
  <si>
    <t>Técnico em informática - programador</t>
  </si>
  <si>
    <t>Equipe</t>
  </si>
  <si>
    <t>Percentual (%)</t>
  </si>
  <si>
    <t>P8163</t>
  </si>
  <si>
    <t>Topógrafo</t>
  </si>
  <si>
    <t>PIA0001</t>
  </si>
  <si>
    <t>Equipe vinculada de supervisão ambiental</t>
  </si>
  <si>
    <t>P8167</t>
  </si>
  <si>
    <t>Arquivista júnior</t>
  </si>
  <si>
    <t>PIA0002</t>
  </si>
  <si>
    <t>Equipe vinculada de supervisão ambiental (monitoramento de corpos hídricos)</t>
  </si>
  <si>
    <t>P8168</t>
  </si>
  <si>
    <t>Arquivista pleno</t>
  </si>
  <si>
    <t>PIA0003</t>
  </si>
  <si>
    <t>Equipe variável de afugentamento de fauna, supressão da vegetação e resgate de flora</t>
  </si>
  <si>
    <t xml:space="preserve"> </t>
  </si>
  <si>
    <t>P8169</t>
  </si>
  <si>
    <t>Arquivista sênior</t>
  </si>
  <si>
    <t>PIA0004</t>
  </si>
  <si>
    <t>Equipe variável de monitoramento dos atropelamentos de fauna</t>
  </si>
  <si>
    <t>P8173</t>
  </si>
  <si>
    <t>PIA0005</t>
  </si>
  <si>
    <t>Equipe variável de monitoramento das passagens de fauna</t>
  </si>
  <si>
    <t>P8174</t>
  </si>
  <si>
    <t>PIA0006</t>
  </si>
  <si>
    <t>Equipe variável de monitoramento da mastofauna, herpetofauna e avifauna</t>
  </si>
  <si>
    <t>P8175</t>
  </si>
  <si>
    <t>Administrador sênior</t>
  </si>
  <si>
    <t>PIA0007</t>
  </si>
  <si>
    <t>Equipe variável de monitoramento da ictiofauna</t>
  </si>
  <si>
    <t>P8180</t>
  </si>
  <si>
    <t>Engenheiro agrimensor júnior</t>
  </si>
  <si>
    <t>PIA0008</t>
  </si>
  <si>
    <t>Equipe variável de gestão dos bens culturais tombados</t>
  </si>
  <si>
    <t>P8181</t>
  </si>
  <si>
    <t>Engenheiro agrimensor pleno</t>
  </si>
  <si>
    <t>PIA0009</t>
  </si>
  <si>
    <t>Equipe variável de acompanhamento arqueológico (Nível II)</t>
  </si>
  <si>
    <t>P8182</t>
  </si>
  <si>
    <t>Engenheiro agrimensor sênior</t>
  </si>
  <si>
    <t>PIA0010</t>
  </si>
  <si>
    <t>Equipe variável de acompanhamento arqueológico (Nível III)</t>
  </si>
  <si>
    <t>P8183</t>
  </si>
  <si>
    <t>Geógrafo júnior</t>
  </si>
  <si>
    <t>PIA0011</t>
  </si>
  <si>
    <t xml:space="preserve">Equipe vinculada de comunicação social </t>
  </si>
  <si>
    <t>P8184</t>
  </si>
  <si>
    <t>PIA0012</t>
  </si>
  <si>
    <t>Equipe vinculada de educação ambiental</t>
  </si>
  <si>
    <t>P8185</t>
  </si>
  <si>
    <t>Geógrafo sênior</t>
  </si>
  <si>
    <t>Fonte: FGV IBRE</t>
  </si>
  <si>
    <t>P8186</t>
  </si>
  <si>
    <t>Antropólogo júnior</t>
  </si>
  <si>
    <t>P8187</t>
  </si>
  <si>
    <t>Antropólogo pleno</t>
  </si>
  <si>
    <t>P8188</t>
  </si>
  <si>
    <t>P8189</t>
  </si>
  <si>
    <t>Arqueólogo júnior</t>
  </si>
  <si>
    <t>P8190</t>
  </si>
  <si>
    <t>P8191</t>
  </si>
  <si>
    <t>Arqueólogo sênior</t>
  </si>
  <si>
    <t>P8192</t>
  </si>
  <si>
    <t>Historiador júnior</t>
  </si>
  <si>
    <t>https://www.gov.br/dnit/pt-br/assuntos/planejamento-e-pesquisa/custos-e-pagamentos/custos-e-pagamentos-dnit/engenharia-consultiva-2/manuais-de-custos/manuais-de-custos/manual-de-custos-de-gestao-ambiental.pdf</t>
  </si>
  <si>
    <t>P8193</t>
  </si>
  <si>
    <t>Historiador pleno</t>
  </si>
  <si>
    <t>P8194</t>
  </si>
  <si>
    <t>Historiador sênior</t>
  </si>
  <si>
    <t>P8195</t>
  </si>
  <si>
    <t>Paleontólogo júnior</t>
  </si>
  <si>
    <t>P8196</t>
  </si>
  <si>
    <t>Paleontólogo pleno</t>
  </si>
  <si>
    <t>P8197</t>
  </si>
  <si>
    <t>P8198</t>
  </si>
  <si>
    <t>Sociólogo júnior</t>
  </si>
  <si>
    <t>P8199</t>
  </si>
  <si>
    <t>P8200</t>
  </si>
  <si>
    <t>Sociólogo sênior</t>
  </si>
  <si>
    <t>P8264</t>
  </si>
  <si>
    <t>Motorista de veículo leve - horista</t>
  </si>
  <si>
    <t>Data do Orçamento Referencial: OUTUBRO/2024</t>
  </si>
  <si>
    <t>PRODUTOS</t>
  </si>
  <si>
    <t>EMPRESA</t>
  </si>
  <si>
    <t>Valor de Aquisição (R$)</t>
  </si>
  <si>
    <t>Depreciação (R$/h)</t>
  </si>
  <si>
    <t>Oportunidade de Capital (R$/h)</t>
  </si>
  <si>
    <t>Seguros e Impostos (R$/h)</t>
  </si>
  <si>
    <t>Manutenção (R$/h)</t>
  </si>
  <si>
    <t>Operação (R$/h)</t>
  </si>
  <si>
    <t>Mão de Obra de Operação (R$/h)</t>
  </si>
  <si>
    <t>Custo Produtivo (R$/h)</t>
  </si>
  <si>
    <t>Custo Improdutivo (R$/h)</t>
  </si>
  <si>
    <t xml:space="preserve"> MANUAL DE CUSTOS DE INFRAESTRUTURA DE TRANSPORTES (VOLUME 02 - PESQUISA DE PREÇOS)</t>
  </si>
  <si>
    <t>Sismógrafo de engenharia triaxial (geofone)</t>
  </si>
  <si>
    <t>ZTEX AUTOMAÇÃO &amp; SISTEMAS LTDA CNPJ: 09.463.244/0001-85</t>
  </si>
  <si>
    <t>TECHNOBLAST CNPJ: 02.028.999/0001-02</t>
  </si>
  <si>
    <t>EEG GEOFÍSICA</t>
  </si>
  <si>
    <t xml:space="preserve">A tabela SICRO não apresenta dados referentes a Sismográfos, para cálculos de custo de hora foi utilizado equipamento mais similar presente na tabela. Para a obtenção de vida útil, HTA e coeficiente de manutenção </t>
  </si>
  <si>
    <t>Aquisição</t>
  </si>
  <si>
    <t>média</t>
  </si>
  <si>
    <t>Coeficiente de Manuntenção</t>
  </si>
  <si>
    <t>Vida útil</t>
  </si>
  <si>
    <t>HTA</t>
  </si>
  <si>
    <t>Valor Residual</t>
  </si>
  <si>
    <t>Valor Médio Aquisição</t>
  </si>
  <si>
    <t>código</t>
  </si>
  <si>
    <t>https://www.gov.br/dnit/pt-br/assuntos/planejamento-e-pesquisa/custos-e-pagamentos/custos-e-pagamentos-dnit/sistemas-de-custos/sicro/relatorios-sicro/parametros-de-equipamentos/caderno-tecnico_parametros-de-equipamentos-ref-out-2024.pdf</t>
  </si>
  <si>
    <t>Estudos de Geofisica</t>
  </si>
  <si>
    <t>EMOP - Empresa de Obras Públicas do RJ - VIA SUPRO</t>
  </si>
  <si>
    <t>EG001</t>
  </si>
  <si>
    <t>Valor</t>
  </si>
  <si>
    <t>ST001</t>
  </si>
  <si>
    <t>EMOP - Empresa de Obras Públicas do RJ, é a empresa responsável por licitações no estado do Rio de Janeiro.</t>
  </si>
  <si>
    <t>GERÊNCIA DE LICENCIAMENTO AMBIENTAL - GEMAB/SUGAT /DIREM</t>
  </si>
  <si>
    <t>BLOCO 3</t>
  </si>
  <si>
    <t>ESTUDOS ESPELEOLÓGICOS</t>
  </si>
  <si>
    <r>
      <t>Produto</t>
    </r>
    <r>
      <rPr>
        <sz val="9"/>
        <color theme="0"/>
        <rFont val="Calibri"/>
        <family val="2"/>
        <scheme val="minor"/>
      </rPr>
      <t> </t>
    </r>
  </si>
  <si>
    <r>
      <t>Frequência</t>
    </r>
    <r>
      <rPr>
        <sz val="9"/>
        <color theme="0"/>
        <rFont val="Calibri"/>
        <family val="2"/>
        <scheme val="minor"/>
      </rPr>
      <t> </t>
    </r>
  </si>
  <si>
    <t>CATSER</t>
  </si>
  <si>
    <r>
      <t>Tipologia da unidade</t>
    </r>
    <r>
      <rPr>
        <sz val="9"/>
        <color theme="0"/>
        <rFont val="Calibri"/>
        <family val="2"/>
        <scheme val="minor"/>
      </rPr>
      <t> </t>
    </r>
  </si>
  <si>
    <t>Quantitativo</t>
  </si>
  <si>
    <r>
      <t>Preço unitário (R$</t>
    </r>
    <r>
      <rPr>
        <sz val="9"/>
        <color theme="0"/>
        <rFont val="Calibri"/>
        <family val="2"/>
        <scheme val="minor"/>
      </rPr>
      <t>)</t>
    </r>
  </si>
  <si>
    <r>
      <t>Total</t>
    </r>
    <r>
      <rPr>
        <sz val="9"/>
        <color theme="0"/>
        <rFont val="Calibri"/>
        <family val="2"/>
        <scheme val="minor"/>
      </rPr>
      <t> </t>
    </r>
    <r>
      <rPr>
        <b/>
        <sz val="9"/>
        <color theme="0"/>
        <rFont val="Calibri"/>
        <family val="2"/>
        <scheme val="minor"/>
      </rPr>
      <t>(R$)</t>
    </r>
  </si>
  <si>
    <t>GERENCIAMENTO DO PATRIMÔNIO ESPELEOLÓGICO</t>
  </si>
  <si>
    <t>GERESP</t>
  </si>
  <si>
    <t>Sob demanda</t>
  </si>
  <si>
    <t>Mês útil</t>
  </si>
  <si>
    <t>ELABORAÇÃO DE PLANO BÁSICO AMBIENTAL ESPELEOLÓGICO</t>
  </si>
  <si>
    <t>PBAE</t>
  </si>
  <si>
    <t>PBA por Empreendimento</t>
  </si>
  <si>
    <t>RELATÓRIO DE AVALIAÇÃO DE POTENCIAL ESPELEOLÓGICO</t>
  </si>
  <si>
    <t>RAPESP</t>
  </si>
  <si>
    <t>Relatório por Empreendimento</t>
  </si>
  <si>
    <t>RELATÓRIO DE INVENTÁRIO ESPELEOLÓGICO DE EMPREENDIMENTOS LINEARES</t>
  </si>
  <si>
    <t>RIESP-I</t>
  </si>
  <si>
    <t>1 km</t>
  </si>
  <si>
    <t>RELATÓRIO DE INVENTÁRIO ESPELEOLÓGICO DE EMPREENDIMENTOS POLIGONAIS</t>
  </si>
  <si>
    <t>RIESP-II</t>
  </si>
  <si>
    <t>1 km²</t>
  </si>
  <si>
    <t>ESPELEOTOPOGRAFIA DE CAVIDADE</t>
  </si>
  <si>
    <t>TOPO</t>
  </si>
  <si>
    <t>cavidade</t>
  </si>
  <si>
    <t>DIAGNÓSTICO AMBIENTAL DE CAVIDADE</t>
  </si>
  <si>
    <t>DIAG</t>
  </si>
  <si>
    <t>cavidade/campanha</t>
  </si>
  <si>
    <t>AVALIAÇÃO DE GRAU DE RELEVÂNCIA, ÁREA DE INFLUÊNCIA E IMPACTOS AMBIENTAIS</t>
  </si>
  <si>
    <t>AGRAI</t>
  </si>
  <si>
    <t>MONITORAMENTO ESPELEOLÓGICO</t>
  </si>
  <si>
    <t>MONESP</t>
  </si>
  <si>
    <t xml:space="preserve">mês útil </t>
  </si>
  <si>
    <t>CAMPANHA DE FAUNA CAVERNÍCOLA</t>
  </si>
  <si>
    <t>CAMFAU</t>
  </si>
  <si>
    <t>RESGATE GEOESPELEOLÓGICO</t>
  </si>
  <si>
    <t>RES.GEO</t>
  </si>
  <si>
    <t>RESGATE FAUNA CAVERNÍCOLA</t>
  </si>
  <si>
    <t>RES.FAU</t>
  </si>
  <si>
    <t>MONITORAMENTO DE VIBRAÇÕES - CENÁRIO DE INTERESSE E MEDIÇÕES PONTUAIS</t>
  </si>
  <si>
    <t>VIBR-I</t>
  </si>
  <si>
    <t>ponto (5 dias)</t>
  </si>
  <si>
    <t>MONITORAMENTO DE VIBRAÇÕES - CENÁRIO DE REFERÊNCIA</t>
  </si>
  <si>
    <t>VIBR-II</t>
  </si>
  <si>
    <t>ponto (mês útil)</t>
  </si>
  <si>
    <t>MONITORAMENTO DE MOVIMENTAÇÃO DO MACIÇO - PINOS DE MEDIÇÃO</t>
  </si>
  <si>
    <t>PINO</t>
  </si>
  <si>
    <t>medição (1 dia)</t>
  </si>
  <si>
    <t>ESTUDOS AVANÇADOS DE HIDROGEOLOGIA</t>
  </si>
  <si>
    <t>HIDROGEO</t>
  </si>
  <si>
    <t>ESTUDOS DE GEOFÍSICA</t>
  </si>
  <si>
    <t>GEOF</t>
  </si>
  <si>
    <t>metro (m)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</si>
</sst>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4" formatCode="_-&quot;R$&quot;\ * #,##0.00_-;\-&quot;R$&quot;\ * #,##0.00_-;_-&quot;R$&quot;\ * &quot;-&quot;??_-;_-@_-"/>
    <numFmt numFmtId="164" formatCode="&quot;R$&quot;\ #,##0.00"/>
    <numFmt numFmtId="165" formatCode="0.00%\ &quot;do PV&quot;"/>
    <numFmt numFmtId="166" formatCode="0.00&quot;% do PV&quot;"/>
    <numFmt numFmtId="167" formatCode="0.00&quot;% sobre o (PV-Lucro)&quot;"/>
    <numFmt numFmtId="168" formatCode="0.00&quot;%&quot;"/>
    <numFmt numFmtId="169" formatCode="0.00&quot;% a.a.&quot;"/>
    <numFmt numFmtId="170" formatCode="0.0000"/>
    <numFmt numFmtId="171" formatCode="_(* #,##0.00_);_(* \(#,##0.00\);_(* &quot;-&quot;??_);_(@_)"/>
    <numFmt numFmtId="172" formatCode="#,##0.0000"/>
    <numFmt numFmtId="173" formatCode="&quot;R$&quot;\ #,##0.00000"/>
    <numFmt numFmtId="174" formatCode="_-&quot;R$&quot;\ * #,##0.0000_-;\-&quot;R$&quot;\ * #,##0.0000_-;_-&quot;R$&quot;\ * &quot;-&quot;??_-;_-@_-"/>
    <numFmt numFmtId="175" formatCode="0.00000000"/>
    <numFmt numFmtId="176" formatCode="_-[$R$-416]\ * #,##0.00_-;\-[$R$-416]\ * #,##0.00_-;_-[$R$-416]\ * &quot;-&quot;??_-;_-@_-"/>
    <numFmt numFmtId="177" formatCode="_-&quot;R$&quot;\ * #,##0.000_-;\-&quot;R$&quot;\ * #,##0.000_-;_-&quot;R$&quot;\ * &quot;-&quot;??_-;_-@_-"/>
  </numFmts>
  <fonts count="77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2" tint="-0.89999084444715716"/>
      <name val="Calibri"/>
      <family val="2"/>
      <scheme val="minor"/>
    </font>
    <font>
      <sz val="10"/>
      <color theme="2" tint="-0.89999084444715716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</font>
    <font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2" tint="-0.89999084444715716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b/>
      <sz val="11"/>
      <color theme="2" tint="-0.89999084444715716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rgb="FF0070C0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name val="Calibri"/>
      <family val="2"/>
    </font>
    <font>
      <b/>
      <sz val="10"/>
      <name val="Calibri"/>
      <family val="2"/>
    </font>
    <font>
      <sz val="10"/>
      <color theme="1"/>
      <name val="Arial"/>
      <family val="2"/>
    </font>
    <font>
      <sz val="9"/>
      <name val="Calibri"/>
      <family val="2"/>
    </font>
    <font>
      <b/>
      <sz val="10"/>
      <color theme="0"/>
      <name val="Calibri"/>
      <family val="2"/>
    </font>
    <font>
      <strike/>
      <sz val="10"/>
      <color rgb="FF00000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9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4"/>
      <color theme="1"/>
      <name val="Calibri"/>
      <family val="2"/>
      <scheme val="minor"/>
    </font>
    <font>
      <sz val="8"/>
      <color theme="1"/>
      <name val="Calibri"/>
      <family val="2"/>
    </font>
    <font>
      <u/>
      <sz val="11"/>
      <color theme="1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1"/>
      <color rgb="FF000000"/>
      <name val="Arial"/>
      <family val="2"/>
    </font>
    <font>
      <u/>
      <sz val="9"/>
      <color theme="10"/>
      <name val="Calibri"/>
      <family val="2"/>
      <scheme val="minor"/>
    </font>
    <font>
      <sz val="11"/>
      <name val="Arial MT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12"/>
      <name val="Arial"/>
      <family val="2"/>
    </font>
    <font>
      <b/>
      <sz val="9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2"/>
      <color rgb="FFFFFFFF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rgb="FF000000"/>
      <name val="Arial"/>
      <family val="2"/>
    </font>
    <font>
      <b/>
      <sz val="12"/>
      <color theme="0"/>
      <name val="Calibri"/>
      <family val="2"/>
    </font>
    <font>
      <b/>
      <sz val="12"/>
      <name val="Calibri"/>
      <family val="2"/>
    </font>
    <font>
      <b/>
      <sz val="14"/>
      <color theme="0"/>
      <name val="Calibri"/>
      <family val="2"/>
      <scheme val="minor"/>
    </font>
    <font>
      <b/>
      <sz val="26"/>
      <color theme="0"/>
      <name val="Calibri"/>
      <family val="2"/>
    </font>
    <font>
      <sz val="24"/>
      <color rgb="FFFF0000"/>
      <name val="Calibri"/>
      <family val="2"/>
    </font>
    <font>
      <sz val="22"/>
      <color theme="1"/>
      <name val="Calibri"/>
      <family val="2"/>
      <scheme val="minor"/>
    </font>
    <font>
      <b/>
      <sz val="11"/>
      <name val="Calibri"/>
      <family val="2"/>
    </font>
    <font>
      <sz val="12"/>
      <color rgb="FF000000"/>
      <name val="Arial"/>
    </font>
    <font>
      <b/>
      <sz val="12"/>
      <name val="Arial"/>
    </font>
    <font>
      <b/>
      <sz val="14"/>
      <color theme="0"/>
      <name val="Calibri"/>
    </font>
    <font>
      <b/>
      <sz val="12"/>
      <color theme="0"/>
      <name val="Calibri"/>
    </font>
    <font>
      <sz val="11"/>
      <color rgb="FF000000"/>
      <name val="Calibri"/>
      <family val="2"/>
      <scheme val="minor"/>
    </font>
    <font>
      <b/>
      <sz val="8"/>
      <color rgb="FF000000"/>
      <name val="Arial"/>
      <family val="2"/>
    </font>
    <font>
      <b/>
      <sz val="9"/>
      <name val="Arial"/>
      <family val="2"/>
    </font>
    <font>
      <b/>
      <sz val="9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sz val="8"/>
      <color theme="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EFFCFF"/>
        <bgColor indexed="64"/>
      </patternFill>
    </fill>
    <fill>
      <patternFill patternType="solid">
        <fgColor rgb="FFF7FECE"/>
        <bgColor indexed="64"/>
      </patternFill>
    </fill>
    <fill>
      <patternFill patternType="solid">
        <fgColor rgb="FFD6F6B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92D050"/>
        <bgColor indexed="64"/>
      </patternFill>
    </fill>
  </fills>
  <borders count="1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13">
    <xf numFmtId="0" fontId="0" fillId="0" borderId="0"/>
    <xf numFmtId="9" fontId="2" fillId="0" borderId="0" applyFont="0" applyFill="0" applyBorder="0" applyAlignment="0" applyProtection="0"/>
    <xf numFmtId="0" fontId="1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171" fontId="1" fillId="0" borderId="0" applyFont="0" applyFill="0" applyBorder="0" applyAlignment="0" applyProtection="0"/>
    <xf numFmtId="0" fontId="44" fillId="0" borderId="0" applyNumberFormat="0" applyFill="0" applyBorder="0" applyAlignment="0" applyProtection="0"/>
    <xf numFmtId="44" fontId="2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74" fillId="0" borderId="0"/>
    <xf numFmtId="0" fontId="68" fillId="0" borderId="0"/>
    <xf numFmtId="9" fontId="74" fillId="0" borderId="0" applyFont="0" applyFill="0" applyBorder="0" applyAlignment="0" applyProtection="0"/>
  </cellStyleXfs>
  <cellXfs count="812">
    <xf numFmtId="0" fontId="0" fillId="0" borderId="0" xfId="0"/>
    <xf numFmtId="0" fontId="0" fillId="0" borderId="0" xfId="0" applyAlignment="1">
      <alignment vertical="center"/>
    </xf>
    <xf numFmtId="0" fontId="6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1" xfId="0" applyFont="1" applyBorder="1" applyAlignment="1">
      <alignment horizontal="center" vertical="center"/>
    </xf>
    <xf numFmtId="4" fontId="6" fillId="0" borderId="1" xfId="0" applyNumberFormat="1" applyFont="1" applyBorder="1" applyAlignment="1">
      <alignment horizontal="center" vertical="center"/>
    </xf>
    <xf numFmtId="44" fontId="6" fillId="0" borderId="1" xfId="0" applyNumberFormat="1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4" fontId="6" fillId="0" borderId="11" xfId="0" applyNumberFormat="1" applyFont="1" applyBorder="1" applyAlignment="1">
      <alignment horizontal="center" vertical="center"/>
    </xf>
    <xf numFmtId="44" fontId="6" fillId="0" borderId="11" xfId="0" applyNumberFormat="1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44" fontId="6" fillId="0" borderId="6" xfId="0" applyNumberFormat="1" applyFont="1" applyBorder="1" applyAlignment="1">
      <alignment horizontal="center" vertical="center"/>
    </xf>
    <xf numFmtId="44" fontId="7" fillId="2" borderId="9" xfId="0" applyNumberFormat="1" applyFont="1" applyFill="1" applyBorder="1" applyAlignment="1">
      <alignment horizontal="center" vertical="center"/>
    </xf>
    <xf numFmtId="10" fontId="7" fillId="2" borderId="8" xfId="0" applyNumberFormat="1" applyFont="1" applyFill="1" applyBorder="1" applyAlignment="1">
      <alignment horizontal="right" vertical="center"/>
    </xf>
    <xf numFmtId="0" fontId="12" fillId="2" borderId="12" xfId="0" applyFont="1" applyFill="1" applyBorder="1" applyAlignment="1">
      <alignment horizontal="left" vertical="center"/>
    </xf>
    <xf numFmtId="0" fontId="7" fillId="2" borderId="13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vertical="center"/>
    </xf>
    <xf numFmtId="0" fontId="7" fillId="2" borderId="13" xfId="0" applyFont="1" applyFill="1" applyBorder="1" applyAlignment="1">
      <alignment horizontal="right" vertical="center"/>
    </xf>
    <xf numFmtId="0" fontId="6" fillId="0" borderId="12" xfId="0" applyFont="1" applyBorder="1" applyAlignment="1">
      <alignment horizontal="center" vertical="center"/>
    </xf>
    <xf numFmtId="0" fontId="7" fillId="8" borderId="6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vertical="center"/>
    </xf>
    <xf numFmtId="0" fontId="7" fillId="2" borderId="10" xfId="0" applyFont="1" applyFill="1" applyBorder="1" applyAlignment="1">
      <alignment vertical="center"/>
    </xf>
    <xf numFmtId="0" fontId="7" fillId="2" borderId="8" xfId="0" applyFont="1" applyFill="1" applyBorder="1" applyAlignment="1">
      <alignment vertical="center"/>
    </xf>
    <xf numFmtId="0" fontId="7" fillId="2" borderId="9" xfId="0" applyFont="1" applyFill="1" applyBorder="1" applyAlignment="1">
      <alignment vertical="center"/>
    </xf>
    <xf numFmtId="0" fontId="10" fillId="5" borderId="12" xfId="0" applyFont="1" applyFill="1" applyBorder="1" applyAlignment="1">
      <alignment vertical="center"/>
    </xf>
    <xf numFmtId="0" fontId="10" fillId="5" borderId="19" xfId="0" applyFont="1" applyFill="1" applyBorder="1" applyAlignment="1">
      <alignment vertical="center"/>
    </xf>
    <xf numFmtId="0" fontId="10" fillId="5" borderId="20" xfId="0" applyFont="1" applyFill="1" applyBorder="1" applyAlignment="1">
      <alignment vertical="center"/>
    </xf>
    <xf numFmtId="0" fontId="10" fillId="5" borderId="23" xfId="0" applyFont="1" applyFill="1" applyBorder="1" applyAlignment="1">
      <alignment vertical="center"/>
    </xf>
    <xf numFmtId="0" fontId="7" fillId="8" borderId="19" xfId="0" applyFont="1" applyFill="1" applyBorder="1" applyAlignment="1">
      <alignment vertical="center"/>
    </xf>
    <xf numFmtId="0" fontId="7" fillId="8" borderId="20" xfId="0" applyFont="1" applyFill="1" applyBorder="1" applyAlignment="1">
      <alignment vertical="center"/>
    </xf>
    <xf numFmtId="0" fontId="7" fillId="8" borderId="23" xfId="0" applyFont="1" applyFill="1" applyBorder="1" applyAlignment="1">
      <alignment vertical="center"/>
    </xf>
    <xf numFmtId="0" fontId="7" fillId="8" borderId="12" xfId="0" applyFont="1" applyFill="1" applyBorder="1" applyAlignment="1">
      <alignment horizontal="left" vertical="center"/>
    </xf>
    <xf numFmtId="0" fontId="7" fillId="8" borderId="13" xfId="0" applyFont="1" applyFill="1" applyBorder="1" applyAlignment="1">
      <alignment horizontal="left" vertical="center"/>
    </xf>
    <xf numFmtId="0" fontId="7" fillId="8" borderId="14" xfId="0" applyFont="1" applyFill="1" applyBorder="1" applyAlignment="1">
      <alignment horizontal="left" vertical="center"/>
    </xf>
    <xf numFmtId="0" fontId="7" fillId="8" borderId="20" xfId="0" applyFont="1" applyFill="1" applyBorder="1" applyAlignment="1">
      <alignment horizontal="left" vertical="center"/>
    </xf>
    <xf numFmtId="0" fontId="7" fillId="8" borderId="23" xfId="0" applyFont="1" applyFill="1" applyBorder="1" applyAlignment="1">
      <alignment horizontal="left" vertical="center"/>
    </xf>
    <xf numFmtId="0" fontId="7" fillId="8" borderId="7" xfId="0" applyFont="1" applyFill="1" applyBorder="1" applyAlignment="1">
      <alignment horizontal="right" vertical="center"/>
    </xf>
    <xf numFmtId="0" fontId="7" fillId="8" borderId="16" xfId="0" applyFont="1" applyFill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0" fontId="9" fillId="0" borderId="11" xfId="0" applyFont="1" applyBorder="1" applyAlignment="1">
      <alignment horizontal="center" vertical="center"/>
    </xf>
    <xf numFmtId="0" fontId="9" fillId="0" borderId="11" xfId="0" applyFont="1" applyBorder="1" applyAlignment="1">
      <alignment horizontal="left" vertical="center" wrapText="1"/>
    </xf>
    <xf numFmtId="0" fontId="7" fillId="8" borderId="13" xfId="0" applyFont="1" applyFill="1" applyBorder="1" applyAlignment="1">
      <alignment vertical="center"/>
    </xf>
    <xf numFmtId="44" fontId="0" fillId="0" borderId="0" xfId="0" applyNumberFormat="1" applyAlignment="1">
      <alignment vertical="center"/>
    </xf>
    <xf numFmtId="0" fontId="6" fillId="0" borderId="0" xfId="0" applyFont="1" applyAlignment="1">
      <alignment horizontal="right" vertical="center"/>
    </xf>
    <xf numFmtId="0" fontId="6" fillId="0" borderId="0" xfId="0" applyFont="1" applyAlignment="1">
      <alignment horizontal="left" vertical="center"/>
    </xf>
    <xf numFmtId="44" fontId="0" fillId="10" borderId="0" xfId="0" applyNumberFormat="1" applyFill="1" applyAlignment="1">
      <alignment vertical="center"/>
    </xf>
    <xf numFmtId="44" fontId="6" fillId="0" borderId="0" xfId="0" applyNumberFormat="1" applyFont="1" applyAlignment="1">
      <alignment vertical="center"/>
    </xf>
    <xf numFmtId="164" fontId="6" fillId="0" borderId="0" xfId="0" applyNumberFormat="1" applyFont="1" applyAlignment="1">
      <alignment vertical="center"/>
    </xf>
    <xf numFmtId="0" fontId="7" fillId="8" borderId="13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/>
    </xf>
    <xf numFmtId="0" fontId="7" fillId="8" borderId="1" xfId="0" applyFont="1" applyFill="1" applyBorder="1" applyAlignment="1">
      <alignment horizontal="center" vertical="center"/>
    </xf>
    <xf numFmtId="0" fontId="7" fillId="8" borderId="1" xfId="0" applyFont="1" applyFill="1" applyBorder="1" applyAlignment="1">
      <alignment horizontal="left" vertical="center"/>
    </xf>
    <xf numFmtId="0" fontId="7" fillId="2" borderId="7" xfId="0" applyFont="1" applyFill="1" applyBorder="1" applyAlignment="1">
      <alignment vertical="center"/>
    </xf>
    <xf numFmtId="0" fontId="7" fillId="2" borderId="5" xfId="0" applyFont="1" applyFill="1" applyBorder="1" applyAlignment="1">
      <alignment horizontal="right" vertical="center"/>
    </xf>
    <xf numFmtId="0" fontId="7" fillId="2" borderId="26" xfId="0" applyFont="1" applyFill="1" applyBorder="1" applyAlignment="1">
      <alignment horizontal="center" vertical="center"/>
    </xf>
    <xf numFmtId="44" fontId="7" fillId="2" borderId="14" xfId="0" applyNumberFormat="1" applyFont="1" applyFill="1" applyBorder="1" applyAlignment="1">
      <alignment vertical="center"/>
    </xf>
    <xf numFmtId="44" fontId="6" fillId="0" borderId="0" xfId="0" applyNumberFormat="1" applyFont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vertical="center"/>
    </xf>
    <xf numFmtId="44" fontId="11" fillId="0" borderId="1" xfId="0" applyNumberFormat="1" applyFont="1" applyBorder="1" applyAlignment="1">
      <alignment vertical="center"/>
    </xf>
    <xf numFmtId="44" fontId="7" fillId="0" borderId="0" xfId="0" applyNumberFormat="1" applyFont="1" applyAlignment="1">
      <alignment horizontal="center" vertical="center"/>
    </xf>
    <xf numFmtId="0" fontId="7" fillId="2" borderId="0" xfId="0" applyFont="1" applyFill="1" applyAlignment="1">
      <alignment vertical="center"/>
    </xf>
    <xf numFmtId="0" fontId="7" fillId="2" borderId="0" xfId="0" applyFont="1" applyFill="1" applyAlignment="1">
      <alignment horizontal="right" vertical="center"/>
    </xf>
    <xf numFmtId="0" fontId="12" fillId="2" borderId="7" xfId="0" applyFont="1" applyFill="1" applyBorder="1" applyAlignment="1">
      <alignment horizontal="left" vertical="center"/>
    </xf>
    <xf numFmtId="0" fontId="7" fillId="2" borderId="8" xfId="0" applyFont="1" applyFill="1" applyBorder="1" applyAlignment="1">
      <alignment horizontal="center" vertical="center"/>
    </xf>
    <xf numFmtId="44" fontId="7" fillId="2" borderId="9" xfId="0" applyNumberFormat="1" applyFont="1" applyFill="1" applyBorder="1" applyAlignment="1">
      <alignment vertical="center"/>
    </xf>
    <xf numFmtId="0" fontId="7" fillId="2" borderId="2" xfId="0" applyFont="1" applyFill="1" applyBorder="1" applyAlignment="1">
      <alignment vertical="center"/>
    </xf>
    <xf numFmtId="44" fontId="7" fillId="2" borderId="3" xfId="0" applyNumberFormat="1" applyFont="1" applyFill="1" applyBorder="1" applyAlignment="1">
      <alignment horizontal="center" vertical="center"/>
    </xf>
    <xf numFmtId="0" fontId="10" fillId="5" borderId="5" xfId="0" applyFont="1" applyFill="1" applyBorder="1" applyAlignment="1">
      <alignment vertical="center"/>
    </xf>
    <xf numFmtId="0" fontId="10" fillId="5" borderId="10" xfId="0" applyFont="1" applyFill="1" applyBorder="1" applyAlignment="1">
      <alignment vertical="center"/>
    </xf>
    <xf numFmtId="0" fontId="10" fillId="5" borderId="28" xfId="0" applyFont="1" applyFill="1" applyBorder="1" applyAlignment="1">
      <alignment vertical="center"/>
    </xf>
    <xf numFmtId="0" fontId="10" fillId="5" borderId="29" xfId="0" applyFont="1" applyFill="1" applyBorder="1" applyAlignment="1">
      <alignment vertical="center"/>
    </xf>
    <xf numFmtId="0" fontId="7" fillId="8" borderId="29" xfId="0" applyFont="1" applyFill="1" applyBorder="1" applyAlignment="1">
      <alignment vertical="center"/>
    </xf>
    <xf numFmtId="1" fontId="7" fillId="8" borderId="1" xfId="0" applyNumberFormat="1" applyFont="1" applyFill="1" applyBorder="1" applyAlignment="1">
      <alignment horizontal="left" vertical="center"/>
    </xf>
    <xf numFmtId="2" fontId="0" fillId="0" borderId="0" xfId="0" applyNumberForma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 wrapText="1"/>
    </xf>
    <xf numFmtId="4" fontId="6" fillId="2" borderId="11" xfId="0" applyNumberFormat="1" applyFont="1" applyFill="1" applyBorder="1" applyAlignment="1">
      <alignment horizontal="center" vertical="center"/>
    </xf>
    <xf numFmtId="0" fontId="7" fillId="8" borderId="7" xfId="0" applyFont="1" applyFill="1" applyBorder="1" applyAlignment="1">
      <alignment horizontal="left" vertical="center"/>
    </xf>
    <xf numFmtId="0" fontId="7" fillId="8" borderId="8" xfId="0" applyFont="1" applyFill="1" applyBorder="1" applyAlignment="1">
      <alignment horizontal="left" vertical="center"/>
    </xf>
    <xf numFmtId="0" fontId="7" fillId="8" borderId="8" xfId="0" applyFont="1" applyFill="1" applyBorder="1" applyAlignment="1">
      <alignment vertical="center"/>
    </xf>
    <xf numFmtId="0" fontId="7" fillId="8" borderId="8" xfId="0" applyFont="1" applyFill="1" applyBorder="1" applyAlignment="1">
      <alignment horizontal="right" vertical="center"/>
    </xf>
    <xf numFmtId="44" fontId="6" fillId="3" borderId="0" xfId="0" applyNumberFormat="1" applyFont="1" applyFill="1" applyAlignment="1">
      <alignment horizontal="left" vertical="center"/>
    </xf>
    <xf numFmtId="0" fontId="6" fillId="3" borderId="0" xfId="0" applyFont="1" applyFill="1" applyAlignment="1">
      <alignment vertical="center"/>
    </xf>
    <xf numFmtId="44" fontId="6" fillId="0" borderId="0" xfId="0" applyNumberFormat="1" applyFont="1" applyAlignment="1">
      <alignment horizontal="left" vertical="center"/>
    </xf>
    <xf numFmtId="0" fontId="6" fillId="0" borderId="1" xfId="0" applyFont="1" applyBorder="1" applyAlignment="1">
      <alignment vertical="center"/>
    </xf>
    <xf numFmtId="0" fontId="7" fillId="8" borderId="7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44" fontId="6" fillId="0" borderId="32" xfId="0" applyNumberFormat="1" applyFont="1" applyBorder="1" applyAlignment="1">
      <alignment horizontal="center" vertical="center"/>
    </xf>
    <xf numFmtId="44" fontId="6" fillId="0" borderId="33" xfId="0" applyNumberFormat="1" applyFont="1" applyBorder="1" applyAlignment="1">
      <alignment horizontal="center" vertical="center"/>
    </xf>
    <xf numFmtId="4" fontId="6" fillId="0" borderId="6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44" fontId="15" fillId="0" borderId="0" xfId="0" applyNumberFormat="1" applyFont="1" applyAlignment="1">
      <alignment horizontal="center" vertical="center"/>
    </xf>
    <xf numFmtId="44" fontId="7" fillId="2" borderId="10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vertical="center"/>
    </xf>
    <xf numFmtId="44" fontId="11" fillId="0" borderId="0" xfId="0" applyNumberFormat="1" applyFont="1" applyAlignment="1">
      <alignment vertical="center"/>
    </xf>
    <xf numFmtId="0" fontId="6" fillId="12" borderId="1" xfId="0" applyFont="1" applyFill="1" applyBorder="1" applyAlignment="1">
      <alignment horizontal="center" vertical="center"/>
    </xf>
    <xf numFmtId="44" fontId="11" fillId="12" borderId="1" xfId="0" applyNumberFormat="1" applyFont="1" applyFill="1" applyBorder="1" applyAlignment="1">
      <alignment vertical="center"/>
    </xf>
    <xf numFmtId="0" fontId="21" fillId="0" borderId="21" xfId="0" applyFont="1" applyBorder="1" applyAlignment="1">
      <alignment horizontal="center" vertical="center"/>
    </xf>
    <xf numFmtId="4" fontId="21" fillId="0" borderId="22" xfId="0" applyNumberFormat="1" applyFont="1" applyBorder="1" applyAlignment="1">
      <alignment horizontal="center" vertical="center"/>
    </xf>
    <xf numFmtId="44" fontId="21" fillId="0" borderId="1" xfId="0" applyNumberFormat="1" applyFont="1" applyBorder="1" applyAlignment="1">
      <alignment vertical="center"/>
    </xf>
    <xf numFmtId="0" fontId="20" fillId="0" borderId="21" xfId="0" applyFont="1" applyBorder="1" applyAlignment="1">
      <alignment vertical="center" wrapText="1"/>
    </xf>
    <xf numFmtId="0" fontId="22" fillId="0" borderId="4" xfId="0" applyFont="1" applyBorder="1" applyAlignment="1">
      <alignment vertical="center"/>
    </xf>
    <xf numFmtId="0" fontId="22" fillId="0" borderId="2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22" fillId="0" borderId="16" xfId="0" applyFont="1" applyBorder="1" applyAlignment="1">
      <alignment vertical="center"/>
    </xf>
    <xf numFmtId="17" fontId="0" fillId="0" borderId="31" xfId="0" quotePrefix="1" applyNumberFormat="1" applyBorder="1" applyAlignment="1">
      <alignment horizontal="left" vertical="center"/>
    </xf>
    <xf numFmtId="0" fontId="0" fillId="0" borderId="31" xfId="0" applyBorder="1" applyAlignment="1">
      <alignment vertical="center"/>
    </xf>
    <xf numFmtId="0" fontId="0" fillId="0" borderId="17" xfId="0" applyBorder="1" applyAlignment="1">
      <alignment vertical="center"/>
    </xf>
    <xf numFmtId="0" fontId="19" fillId="0" borderId="21" xfId="0" applyFont="1" applyBorder="1" applyAlignment="1">
      <alignment horizontal="center" vertical="center"/>
    </xf>
    <xf numFmtId="0" fontId="19" fillId="0" borderId="24" xfId="0" applyFont="1" applyBorder="1" applyAlignment="1">
      <alignment horizontal="center" vertical="center" wrapText="1"/>
    </xf>
    <xf numFmtId="0" fontId="23" fillId="7" borderId="19" xfId="0" applyFont="1" applyFill="1" applyBorder="1" applyAlignment="1">
      <alignment horizontal="center" vertical="center"/>
    </xf>
    <xf numFmtId="0" fontId="23" fillId="7" borderId="34" xfId="0" applyFont="1" applyFill="1" applyBorder="1" applyAlignment="1">
      <alignment vertical="center"/>
    </xf>
    <xf numFmtId="44" fontId="23" fillId="7" borderId="35" xfId="0" applyNumberFormat="1" applyFont="1" applyFill="1" applyBorder="1" applyAlignment="1">
      <alignment vertical="center"/>
    </xf>
    <xf numFmtId="0" fontId="23" fillId="7" borderId="8" xfId="0" applyFont="1" applyFill="1" applyBorder="1" applyAlignment="1">
      <alignment vertical="center"/>
    </xf>
    <xf numFmtId="44" fontId="23" fillId="7" borderId="9" xfId="0" applyNumberFormat="1" applyFont="1" applyFill="1" applyBorder="1" applyAlignment="1">
      <alignment vertical="center"/>
    </xf>
    <xf numFmtId="0" fontId="23" fillId="7" borderId="7" xfId="0" applyFont="1" applyFill="1" applyBorder="1" applyAlignment="1">
      <alignment horizontal="center" vertical="center"/>
    </xf>
    <xf numFmtId="0" fontId="23" fillId="7" borderId="8" xfId="0" applyFont="1" applyFill="1" applyBorder="1" applyAlignment="1">
      <alignment horizontal="left" vertical="center"/>
    </xf>
    <xf numFmtId="0" fontId="23" fillId="7" borderId="7" xfId="0" applyFont="1" applyFill="1" applyBorder="1" applyAlignment="1">
      <alignment horizontal="left" vertical="center"/>
    </xf>
    <xf numFmtId="0" fontId="7" fillId="8" borderId="16" xfId="0" applyFont="1" applyFill="1" applyBorder="1" applyAlignment="1">
      <alignment horizontal="center" vertical="center"/>
    </xf>
    <xf numFmtId="0" fontId="6" fillId="12" borderId="12" xfId="0" applyFont="1" applyFill="1" applyBorder="1" applyAlignment="1">
      <alignment horizontal="center" vertical="center"/>
    </xf>
    <xf numFmtId="4" fontId="6" fillId="12" borderId="11" xfId="0" applyNumberFormat="1" applyFont="1" applyFill="1" applyBorder="1" applyAlignment="1">
      <alignment horizontal="center" vertical="center"/>
    </xf>
    <xf numFmtId="44" fontId="6" fillId="12" borderId="11" xfId="0" applyNumberFormat="1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8" borderId="9" xfId="0" applyFont="1" applyFill="1" applyBorder="1" applyAlignment="1">
      <alignment horizontal="right" vertical="center"/>
    </xf>
    <xf numFmtId="0" fontId="7" fillId="7" borderId="1" xfId="0" applyFont="1" applyFill="1" applyBorder="1" applyAlignment="1">
      <alignment vertical="center"/>
    </xf>
    <xf numFmtId="0" fontId="20" fillId="0" borderId="2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vertical="center"/>
    </xf>
    <xf numFmtId="4" fontId="20" fillId="0" borderId="1" xfId="0" applyNumberFormat="1" applyFont="1" applyBorder="1" applyAlignment="1">
      <alignment horizontal="center" vertical="center"/>
    </xf>
    <xf numFmtId="44" fontId="20" fillId="0" borderId="1" xfId="0" applyNumberFormat="1" applyFont="1" applyBorder="1" applyAlignment="1">
      <alignment vertical="center"/>
    </xf>
    <xf numFmtId="0" fontId="20" fillId="0" borderId="21" xfId="0" applyFont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20" fillId="0" borderId="1" xfId="0" applyFont="1" applyBorder="1" applyAlignment="1">
      <alignment horizontal="left" vertical="center" wrapText="1"/>
    </xf>
    <xf numFmtId="44" fontId="0" fillId="0" borderId="1" xfId="0" applyNumberFormat="1" applyBorder="1" applyAlignment="1">
      <alignment vertical="center"/>
    </xf>
    <xf numFmtId="0" fontId="6" fillId="12" borderId="11" xfId="0" applyFont="1" applyFill="1" applyBorder="1" applyAlignment="1">
      <alignment horizontal="center" vertical="center"/>
    </xf>
    <xf numFmtId="44" fontId="11" fillId="0" borderId="1" xfId="0" applyNumberFormat="1" applyFont="1" applyBorder="1" applyAlignment="1">
      <alignment horizontal="left" vertical="center"/>
    </xf>
    <xf numFmtId="44" fontId="11" fillId="6" borderId="1" xfId="0" applyNumberFormat="1" applyFont="1" applyFill="1" applyBorder="1" applyAlignment="1">
      <alignment vertical="center"/>
    </xf>
    <xf numFmtId="0" fontId="6" fillId="6" borderId="11" xfId="0" applyFont="1" applyFill="1" applyBorder="1" applyAlignment="1">
      <alignment horizontal="center" vertical="center"/>
    </xf>
    <xf numFmtId="4" fontId="6" fillId="6" borderId="11" xfId="0" applyNumberFormat="1" applyFont="1" applyFill="1" applyBorder="1" applyAlignment="1">
      <alignment horizontal="center" vertical="center"/>
    </xf>
    <xf numFmtId="0" fontId="14" fillId="9" borderId="0" xfId="0" applyFont="1" applyFill="1" applyAlignment="1">
      <alignment vertical="center"/>
    </xf>
    <xf numFmtId="0" fontId="14" fillId="9" borderId="20" xfId="0" applyFont="1" applyFill="1" applyBorder="1" applyAlignment="1">
      <alignment vertical="center"/>
    </xf>
    <xf numFmtId="0" fontId="14" fillId="9" borderId="20" xfId="0" applyFont="1" applyFill="1" applyBorder="1" applyAlignment="1">
      <alignment horizontal="center" vertical="center"/>
    </xf>
    <xf numFmtId="0" fontId="14" fillId="9" borderId="23" xfId="0" applyFont="1" applyFill="1" applyBorder="1" applyAlignment="1">
      <alignment vertical="center"/>
    </xf>
    <xf numFmtId="44" fontId="11" fillId="0" borderId="6" xfId="0" applyNumberFormat="1" applyFont="1" applyBorder="1" applyAlignment="1">
      <alignment vertical="center"/>
    </xf>
    <xf numFmtId="0" fontId="20" fillId="0" borderId="21" xfId="0" applyFont="1" applyBorder="1" applyAlignment="1">
      <alignment horizontal="left" vertical="center"/>
    </xf>
    <xf numFmtId="0" fontId="23" fillId="7" borderId="8" xfId="0" applyFont="1" applyFill="1" applyBorder="1" applyAlignment="1">
      <alignment horizontal="right" vertical="center"/>
    </xf>
    <xf numFmtId="0" fontId="11" fillId="0" borderId="31" xfId="0" applyFont="1" applyBorder="1" applyAlignment="1">
      <alignment vertical="center"/>
    </xf>
    <xf numFmtId="0" fontId="11" fillId="0" borderId="8" xfId="0" applyFont="1" applyBorder="1" applyAlignment="1">
      <alignment vertical="center"/>
    </xf>
    <xf numFmtId="0" fontId="11" fillId="0" borderId="1" xfId="0" applyFont="1" applyBorder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44" fontId="6" fillId="0" borderId="3" xfId="0" applyNumberFormat="1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4" fontId="6" fillId="0" borderId="18" xfId="0" applyNumberFormat="1" applyFont="1" applyBorder="1" applyAlignment="1">
      <alignment horizontal="center" vertical="center"/>
    </xf>
    <xf numFmtId="44" fontId="6" fillId="0" borderId="18" xfId="0" applyNumberFormat="1" applyFont="1" applyBorder="1" applyAlignment="1">
      <alignment horizontal="center" vertical="center"/>
    </xf>
    <xf numFmtId="0" fontId="17" fillId="0" borderId="0" xfId="0" applyFont="1"/>
    <xf numFmtId="0" fontId="7" fillId="8" borderId="9" xfId="0" applyFont="1" applyFill="1" applyBorder="1" applyAlignment="1">
      <alignment horizontal="left" vertical="center"/>
    </xf>
    <xf numFmtId="44" fontId="15" fillId="0" borderId="0" xfId="0" applyNumberFormat="1" applyFont="1" applyAlignment="1">
      <alignment vertical="center"/>
    </xf>
    <xf numFmtId="14" fontId="15" fillId="0" borderId="0" xfId="0" applyNumberFormat="1" applyFont="1" applyAlignment="1">
      <alignment vertical="center"/>
    </xf>
    <xf numFmtId="0" fontId="6" fillId="3" borderId="0" xfId="3" applyFont="1" applyFill="1" applyAlignment="1">
      <alignment horizontal="center" vertical="center"/>
    </xf>
    <xf numFmtId="0" fontId="6" fillId="3" borderId="0" xfId="3" applyFont="1" applyFill="1" applyAlignment="1" applyProtection="1">
      <alignment vertical="center"/>
      <protection locked="0"/>
    </xf>
    <xf numFmtId="0" fontId="6" fillId="3" borderId="0" xfId="3" applyFont="1" applyFill="1" applyAlignment="1">
      <alignment vertical="center"/>
    </xf>
    <xf numFmtId="169" fontId="15" fillId="3" borderId="0" xfId="3" applyNumberFormat="1" applyFont="1" applyFill="1" applyAlignment="1" applyProtection="1">
      <alignment horizontal="left" vertical="center"/>
      <protection locked="0"/>
    </xf>
    <xf numFmtId="0" fontId="16" fillId="3" borderId="11" xfId="3" applyFont="1" applyFill="1" applyBorder="1" applyAlignment="1">
      <alignment horizontal="center" vertical="center"/>
    </xf>
    <xf numFmtId="168" fontId="6" fillId="3" borderId="0" xfId="3" applyNumberFormat="1" applyFont="1" applyFill="1" applyAlignment="1" applyProtection="1">
      <alignment horizontal="left" vertical="center"/>
      <protection locked="0"/>
    </xf>
    <xf numFmtId="0" fontId="15" fillId="3" borderId="6" xfId="3" applyFont="1" applyFill="1" applyBorder="1" applyAlignment="1">
      <alignment horizontal="left" vertical="center"/>
    </xf>
    <xf numFmtId="2" fontId="15" fillId="3" borderId="2" xfId="3" applyNumberFormat="1" applyFont="1" applyFill="1" applyBorder="1" applyAlignment="1">
      <alignment horizontal="center" vertical="center"/>
    </xf>
    <xf numFmtId="0" fontId="16" fillId="3" borderId="0" xfId="3" applyFont="1" applyFill="1" applyAlignment="1">
      <alignment vertical="center"/>
    </xf>
    <xf numFmtId="2" fontId="27" fillId="3" borderId="0" xfId="3" applyNumberFormat="1" applyFont="1" applyFill="1" applyAlignment="1" applyProtection="1">
      <alignment horizontal="center" vertical="center"/>
      <protection locked="0"/>
    </xf>
    <xf numFmtId="0" fontId="16" fillId="3" borderId="0" xfId="3" applyFont="1" applyFill="1" applyAlignment="1" applyProtection="1">
      <alignment vertical="center"/>
      <protection locked="0"/>
    </xf>
    <xf numFmtId="167" fontId="15" fillId="0" borderId="18" xfId="3" applyNumberFormat="1" applyFont="1" applyBorder="1" applyAlignment="1">
      <alignment horizontal="left" vertical="center"/>
    </xf>
    <xf numFmtId="166" fontId="15" fillId="3" borderId="18" xfId="3" applyNumberFormat="1" applyFont="1" applyFill="1" applyBorder="1" applyAlignment="1">
      <alignment horizontal="left" vertical="center"/>
    </xf>
    <xf numFmtId="0" fontId="16" fillId="3" borderId="11" xfId="3" applyFont="1" applyFill="1" applyBorder="1" applyAlignment="1">
      <alignment horizontal="right" vertical="center"/>
    </xf>
    <xf numFmtId="2" fontId="16" fillId="3" borderId="11" xfId="3" applyNumberFormat="1" applyFont="1" applyFill="1" applyBorder="1" applyAlignment="1">
      <alignment horizontal="center" vertical="center"/>
    </xf>
    <xf numFmtId="2" fontId="16" fillId="3" borderId="1" xfId="3" applyNumberFormat="1" applyFont="1" applyFill="1" applyBorder="1" applyAlignment="1">
      <alignment horizontal="center" vertical="center"/>
    </xf>
    <xf numFmtId="165" fontId="15" fillId="3" borderId="18" xfId="3" applyNumberFormat="1" applyFont="1" applyFill="1" applyBorder="1" applyAlignment="1">
      <alignment horizontal="left" vertical="center"/>
    </xf>
    <xf numFmtId="2" fontId="15" fillId="3" borderId="6" xfId="3" applyNumberFormat="1" applyFont="1" applyFill="1" applyBorder="1" applyAlignment="1">
      <alignment horizontal="center" vertical="center"/>
    </xf>
    <xf numFmtId="2" fontId="15" fillId="3" borderId="18" xfId="3" applyNumberFormat="1" applyFont="1" applyFill="1" applyBorder="1" applyAlignment="1">
      <alignment horizontal="center" vertical="center"/>
    </xf>
    <xf numFmtId="0" fontId="16" fillId="3" borderId="18" xfId="3" applyFont="1" applyFill="1" applyBorder="1" applyAlignment="1">
      <alignment horizontal="right" vertical="center"/>
    </xf>
    <xf numFmtId="2" fontId="16" fillId="3" borderId="18" xfId="3" applyNumberFormat="1" applyFont="1" applyFill="1" applyBorder="1" applyAlignment="1">
      <alignment horizontal="center" vertical="center"/>
    </xf>
    <xf numFmtId="44" fontId="11" fillId="0" borderId="11" xfId="0" applyNumberFormat="1" applyFont="1" applyBorder="1" applyAlignment="1">
      <alignment horizontal="left" vertical="center"/>
    </xf>
    <xf numFmtId="4" fontId="6" fillId="2" borderId="8" xfId="0" applyNumberFormat="1" applyFont="1" applyFill="1" applyBorder="1" applyAlignment="1">
      <alignment horizontal="center" vertical="center"/>
    </xf>
    <xf numFmtId="0" fontId="6" fillId="0" borderId="11" xfId="0" quotePrefix="1" applyFont="1" applyBorder="1" applyAlignment="1">
      <alignment horizontal="center" vertical="center"/>
    </xf>
    <xf numFmtId="44" fontId="6" fillId="6" borderId="11" xfId="0" applyNumberFormat="1" applyFont="1" applyFill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0" fontId="6" fillId="13" borderId="12" xfId="0" applyFont="1" applyFill="1" applyBorder="1" applyAlignment="1">
      <alignment horizontal="center" vertical="center"/>
    </xf>
    <xf numFmtId="0" fontId="6" fillId="13" borderId="1" xfId="0" applyFont="1" applyFill="1" applyBorder="1" applyAlignment="1">
      <alignment horizontal="center" vertical="center"/>
    </xf>
    <xf numFmtId="44" fontId="11" fillId="13" borderId="1" xfId="0" applyNumberFormat="1" applyFont="1" applyFill="1" applyBorder="1" applyAlignment="1">
      <alignment vertical="center"/>
    </xf>
    <xf numFmtId="0" fontId="6" fillId="13" borderId="11" xfId="0" applyFont="1" applyFill="1" applyBorder="1" applyAlignment="1">
      <alignment horizontal="center" vertical="center"/>
    </xf>
    <xf numFmtId="4" fontId="6" fillId="13" borderId="11" xfId="0" applyNumberFormat="1" applyFont="1" applyFill="1" applyBorder="1" applyAlignment="1">
      <alignment horizontal="center" vertical="center"/>
    </xf>
    <xf numFmtId="44" fontId="6" fillId="13" borderId="11" xfId="0" applyNumberFormat="1" applyFont="1" applyFill="1" applyBorder="1" applyAlignment="1">
      <alignment horizontal="center" vertical="center"/>
    </xf>
    <xf numFmtId="0" fontId="11" fillId="0" borderId="1" xfId="0" applyFont="1" applyBorder="1" applyAlignment="1">
      <alignment horizontal="left" vertical="center" wrapText="1"/>
    </xf>
    <xf numFmtId="0" fontId="4" fillId="9" borderId="1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vertical="center"/>
    </xf>
    <xf numFmtId="0" fontId="13" fillId="0" borderId="7" xfId="0" applyFont="1" applyBorder="1" applyAlignment="1">
      <alignment horizontal="center" vertical="center"/>
    </xf>
    <xf numFmtId="0" fontId="13" fillId="7" borderId="7" xfId="0" applyFont="1" applyFill="1" applyBorder="1" applyAlignment="1">
      <alignment horizontal="center" vertical="center"/>
    </xf>
    <xf numFmtId="44" fontId="15" fillId="7" borderId="10" xfId="0" applyNumberFormat="1" applyFont="1" applyFill="1" applyBorder="1" applyAlignment="1">
      <alignment vertical="center"/>
    </xf>
    <xf numFmtId="0" fontId="13" fillId="7" borderId="1" xfId="0" applyFont="1" applyFill="1" applyBorder="1" applyAlignment="1">
      <alignment horizontal="left" vertical="center" wrapText="1"/>
    </xf>
    <xf numFmtId="0" fontId="13" fillId="7" borderId="19" xfId="0" applyFont="1" applyFill="1" applyBorder="1" applyAlignment="1">
      <alignment horizontal="center" vertical="center"/>
    </xf>
    <xf numFmtId="44" fontId="13" fillId="7" borderId="20" xfId="0" applyNumberFormat="1" applyFont="1" applyFill="1" applyBorder="1" applyAlignment="1">
      <alignment horizontal="center" vertical="center"/>
    </xf>
    <xf numFmtId="44" fontId="13" fillId="7" borderId="23" xfId="0" applyNumberFormat="1" applyFont="1" applyFill="1" applyBorder="1" applyAlignment="1">
      <alignment horizontal="center" vertical="center"/>
    </xf>
    <xf numFmtId="0" fontId="13" fillId="7" borderId="25" xfId="0" applyFont="1" applyFill="1" applyBorder="1" applyAlignment="1">
      <alignment horizontal="center" vertical="center"/>
    </xf>
    <xf numFmtId="0" fontId="13" fillId="7" borderId="0" xfId="0" applyFont="1" applyFill="1" applyAlignment="1">
      <alignment horizontal="left" vertical="center" wrapText="1"/>
    </xf>
    <xf numFmtId="44" fontId="13" fillId="7" borderId="0" xfId="0" applyNumberFormat="1" applyFont="1" applyFill="1" applyAlignment="1">
      <alignment horizontal="center" vertical="center"/>
    </xf>
    <xf numFmtId="44" fontId="13" fillId="7" borderId="27" xfId="0" applyNumberFormat="1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/>
    </xf>
    <xf numFmtId="0" fontId="8" fillId="7" borderId="1" xfId="0" applyFont="1" applyFill="1" applyBorder="1" applyAlignment="1">
      <alignment vertical="center"/>
    </xf>
    <xf numFmtId="44" fontId="8" fillId="7" borderId="1" xfId="0" applyNumberFormat="1" applyFont="1" applyFill="1" applyBorder="1" applyAlignment="1">
      <alignment horizontal="center" vertical="center"/>
    </xf>
    <xf numFmtId="44" fontId="14" fillId="5" borderId="0" xfId="0" applyNumberFormat="1" applyFont="1" applyFill="1" applyAlignment="1">
      <alignment horizontal="right" vertical="center"/>
    </xf>
    <xf numFmtId="0" fontId="28" fillId="5" borderId="0" xfId="0" applyFont="1" applyFill="1" applyAlignment="1">
      <alignment vertical="center"/>
    </xf>
    <xf numFmtId="44" fontId="28" fillId="5" borderId="0" xfId="0" applyNumberFormat="1" applyFont="1" applyFill="1" applyAlignment="1">
      <alignment vertical="center"/>
    </xf>
    <xf numFmtId="44" fontId="9" fillId="0" borderId="11" xfId="0" applyNumberFormat="1" applyFont="1" applyBorder="1" applyAlignment="1">
      <alignment horizontal="center" vertical="center"/>
    </xf>
    <xf numFmtId="44" fontId="9" fillId="0" borderId="1" xfId="0" applyNumberFormat="1" applyFont="1" applyBorder="1" applyAlignment="1">
      <alignment horizontal="center" vertical="center"/>
    </xf>
    <xf numFmtId="44" fontId="15" fillId="0" borderId="1" xfId="0" applyNumberFormat="1" applyFont="1" applyBorder="1" applyAlignment="1">
      <alignment vertical="center"/>
    </xf>
    <xf numFmtId="44" fontId="15" fillId="0" borderId="9" xfId="0" applyNumberFormat="1" applyFont="1" applyBorder="1" applyAlignment="1">
      <alignment vertical="center"/>
    </xf>
    <xf numFmtId="44" fontId="15" fillId="0" borderId="10" xfId="0" applyNumberFormat="1" applyFont="1" applyBorder="1" applyAlignment="1">
      <alignment vertical="center"/>
    </xf>
    <xf numFmtId="0" fontId="29" fillId="0" borderId="0" xfId="0" applyFont="1" applyAlignment="1">
      <alignment horizontal="center" vertical="center" wrapText="1"/>
    </xf>
    <xf numFmtId="0" fontId="29" fillId="0" borderId="0" xfId="0" applyFont="1" applyAlignment="1">
      <alignment horizontal="left" vertical="center" wrapText="1"/>
    </xf>
    <xf numFmtId="0" fontId="29" fillId="0" borderId="0" xfId="0" applyFont="1" applyAlignment="1">
      <alignment horizontal="center" vertical="center"/>
    </xf>
    <xf numFmtId="0" fontId="29" fillId="0" borderId="0" xfId="0" applyFont="1" applyAlignment="1">
      <alignment vertical="center"/>
    </xf>
    <xf numFmtId="0" fontId="29" fillId="0" borderId="0" xfId="0" applyFont="1" applyAlignment="1">
      <alignment vertical="center" wrapText="1"/>
    </xf>
    <xf numFmtId="0" fontId="29" fillId="0" borderId="39" xfId="0" applyFont="1" applyBorder="1" applyAlignment="1">
      <alignment horizontal="center" vertical="center" wrapText="1"/>
    </xf>
    <xf numFmtId="173" fontId="1" fillId="0" borderId="0" xfId="6" applyNumberFormat="1" applyFont="1" applyFill="1" applyBorder="1" applyAlignment="1" applyProtection="1">
      <alignment horizontal="right" vertical="center"/>
    </xf>
    <xf numFmtId="0" fontId="29" fillId="0" borderId="39" xfId="5" applyFont="1" applyBorder="1" applyAlignment="1">
      <alignment horizontal="center" vertical="center"/>
    </xf>
    <xf numFmtId="0" fontId="29" fillId="0" borderId="0" xfId="5" applyFont="1" applyAlignment="1">
      <alignment horizontal="center" vertical="center"/>
    </xf>
    <xf numFmtId="0" fontId="29" fillId="0" borderId="0" xfId="5" applyFont="1" applyAlignment="1">
      <alignment horizontal="left" vertical="center"/>
    </xf>
    <xf numFmtId="173" fontId="29" fillId="0" borderId="0" xfId="6" applyNumberFormat="1" applyFont="1" applyFill="1" applyBorder="1" applyAlignment="1" applyProtection="1">
      <alignment horizontal="right" vertical="center"/>
    </xf>
    <xf numFmtId="0" fontId="29" fillId="0" borderId="0" xfId="5" applyFont="1" applyAlignment="1">
      <alignment horizontal="left" vertical="center" wrapText="1"/>
    </xf>
    <xf numFmtId="0" fontId="29" fillId="11" borderId="4" xfId="0" applyFont="1" applyFill="1" applyBorder="1" applyAlignment="1">
      <alignment horizontal="left" vertical="center"/>
    </xf>
    <xf numFmtId="0" fontId="29" fillId="11" borderId="10" xfId="0" applyFont="1" applyFill="1" applyBorder="1" applyAlignment="1">
      <alignment horizontal="center" vertical="center"/>
    </xf>
    <xf numFmtId="0" fontId="29" fillId="11" borderId="2" xfId="0" applyFont="1" applyFill="1" applyBorder="1" applyAlignment="1">
      <alignment horizontal="left" vertical="center"/>
    </xf>
    <xf numFmtId="0" fontId="29" fillId="11" borderId="3" xfId="0" applyFont="1" applyFill="1" applyBorder="1" applyAlignment="1">
      <alignment horizontal="center" vertical="center"/>
    </xf>
    <xf numFmtId="4" fontId="29" fillId="11" borderId="3" xfId="0" applyNumberFormat="1" applyFont="1" applyFill="1" applyBorder="1" applyAlignment="1">
      <alignment horizontal="center" vertical="center"/>
    </xf>
    <xf numFmtId="0" fontId="29" fillId="11" borderId="16" xfId="0" applyFont="1" applyFill="1" applyBorder="1" applyAlignment="1">
      <alignment horizontal="left" vertical="center"/>
    </xf>
    <xf numFmtId="0" fontId="29" fillId="11" borderId="17" xfId="0" applyFont="1" applyFill="1" applyBorder="1" applyAlignment="1">
      <alignment horizontal="center" vertical="center"/>
    </xf>
    <xf numFmtId="0" fontId="30" fillId="15" borderId="0" xfId="0" applyFont="1" applyFill="1" applyAlignment="1">
      <alignment horizontal="center" vertical="center"/>
    </xf>
    <xf numFmtId="0" fontId="33" fillId="15" borderId="0" xfId="0" applyFont="1" applyFill="1" applyAlignment="1">
      <alignment horizontal="center" vertical="center"/>
    </xf>
    <xf numFmtId="17" fontId="33" fillId="15" borderId="0" xfId="0" applyNumberFormat="1" applyFont="1" applyFill="1" applyAlignment="1">
      <alignment horizontal="center" vertical="center"/>
    </xf>
    <xf numFmtId="17" fontId="33" fillId="15" borderId="44" xfId="0" applyNumberFormat="1" applyFont="1" applyFill="1" applyBorder="1" applyAlignment="1">
      <alignment horizontal="center" vertical="center"/>
    </xf>
    <xf numFmtId="0" fontId="29" fillId="0" borderId="39" xfId="0" applyFont="1" applyBorder="1" applyAlignment="1">
      <alignment horizontal="center" vertical="center"/>
    </xf>
    <xf numFmtId="0" fontId="29" fillId="0" borderId="40" xfId="0" applyFont="1" applyBorder="1" applyAlignment="1">
      <alignment horizontal="center" vertical="center"/>
    </xf>
    <xf numFmtId="172" fontId="29" fillId="0" borderId="0" xfId="0" applyNumberFormat="1" applyFont="1" applyAlignment="1">
      <alignment horizontal="center" vertical="center"/>
    </xf>
    <xf numFmtId="0" fontId="29" fillId="0" borderId="41" xfId="0" applyFont="1" applyBorder="1" applyAlignment="1">
      <alignment horizontal="center" vertical="center"/>
    </xf>
    <xf numFmtId="0" fontId="29" fillId="0" borderId="39" xfId="0" applyFont="1" applyBorder="1" applyAlignment="1">
      <alignment vertical="center"/>
    </xf>
    <xf numFmtId="0" fontId="29" fillId="0" borderId="0" xfId="0" applyFont="1" applyAlignment="1">
      <alignment horizontal="right" vertical="center"/>
    </xf>
    <xf numFmtId="0" fontId="29" fillId="0" borderId="40" xfId="0" applyFont="1" applyBorder="1" applyAlignment="1">
      <alignment vertical="center"/>
    </xf>
    <xf numFmtId="0" fontId="29" fillId="0" borderId="4" xfId="0" applyFont="1" applyBorder="1" applyAlignment="1">
      <alignment horizontal="center" vertical="center"/>
    </xf>
    <xf numFmtId="0" fontId="29" fillId="3" borderId="10" xfId="0" applyFont="1" applyFill="1" applyBorder="1" applyAlignment="1">
      <alignment horizontal="center" vertical="center"/>
    </xf>
    <xf numFmtId="0" fontId="29" fillId="0" borderId="2" xfId="0" applyFont="1" applyBorder="1" applyAlignment="1">
      <alignment horizontal="center" vertical="center"/>
    </xf>
    <xf numFmtId="0" fontId="29" fillId="0" borderId="3" xfId="0" applyFont="1" applyBorder="1" applyAlignment="1">
      <alignment horizontal="center" vertical="center"/>
    </xf>
    <xf numFmtId="10" fontId="29" fillId="0" borderId="0" xfId="1" applyNumberFormat="1" applyFont="1" applyFill="1" applyBorder="1" applyAlignment="1">
      <alignment horizontal="center" vertical="center" wrapText="1"/>
    </xf>
    <xf numFmtId="4" fontId="29" fillId="0" borderId="0" xfId="0" applyNumberFormat="1" applyFont="1" applyAlignment="1">
      <alignment horizontal="right" vertical="center" wrapText="1"/>
    </xf>
    <xf numFmtId="10" fontId="29" fillId="0" borderId="0" xfId="1" applyNumberFormat="1" applyFont="1" applyBorder="1" applyAlignment="1">
      <alignment horizontal="center" vertical="center" wrapText="1"/>
    </xf>
    <xf numFmtId="0" fontId="29" fillId="0" borderId="41" xfId="0" applyFont="1" applyBorder="1" applyAlignment="1">
      <alignment vertical="center"/>
    </xf>
    <xf numFmtId="0" fontId="29" fillId="0" borderId="30" xfId="0" applyFont="1" applyBorder="1" applyAlignment="1">
      <alignment vertical="center"/>
    </xf>
    <xf numFmtId="0" fontId="29" fillId="0" borderId="30" xfId="0" applyFont="1" applyBorder="1" applyAlignment="1">
      <alignment horizontal="right" vertical="center"/>
    </xf>
    <xf numFmtId="0" fontId="29" fillId="0" borderId="42" xfId="0" applyFont="1" applyBorder="1" applyAlignment="1">
      <alignment vertical="center"/>
    </xf>
    <xf numFmtId="0" fontId="17" fillId="0" borderId="39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172" fontId="17" fillId="0" borderId="0" xfId="0" applyNumberFormat="1" applyFont="1" applyAlignment="1">
      <alignment horizontal="center" vertical="center"/>
    </xf>
    <xf numFmtId="9" fontId="17" fillId="0" borderId="0" xfId="0" applyNumberFormat="1" applyFont="1" applyAlignment="1">
      <alignment horizontal="center" vertical="center"/>
    </xf>
    <xf numFmtId="0" fontId="17" fillId="0" borderId="39" xfId="0" applyFont="1" applyBorder="1" applyAlignment="1">
      <alignment vertical="center"/>
    </xf>
    <xf numFmtId="172" fontId="17" fillId="0" borderId="42" xfId="0" applyNumberFormat="1" applyFont="1" applyBorder="1" applyAlignment="1">
      <alignment horizontal="center" vertical="center"/>
    </xf>
    <xf numFmtId="173" fontId="29" fillId="0" borderId="0" xfId="0" applyNumberFormat="1" applyFont="1" applyAlignment="1">
      <alignment horizontal="center" vertical="center"/>
    </xf>
    <xf numFmtId="0" fontId="29" fillId="0" borderId="30" xfId="0" applyFont="1" applyBorder="1" applyAlignment="1">
      <alignment horizontal="center" vertical="center"/>
    </xf>
    <xf numFmtId="172" fontId="17" fillId="0" borderId="0" xfId="0" applyNumberFormat="1" applyFont="1" applyAlignment="1">
      <alignment horizontal="center"/>
    </xf>
    <xf numFmtId="10" fontId="29" fillId="0" borderId="0" xfId="0" applyNumberFormat="1" applyFont="1" applyAlignment="1">
      <alignment vertical="center"/>
    </xf>
    <xf numFmtId="0" fontId="29" fillId="0" borderId="45" xfId="0" applyFont="1" applyBorder="1" applyAlignment="1">
      <alignment horizontal="center" vertical="center"/>
    </xf>
    <xf numFmtId="0" fontId="29" fillId="0" borderId="31" xfId="0" applyFont="1" applyBorder="1" applyAlignment="1">
      <alignment horizontal="center" vertical="center"/>
    </xf>
    <xf numFmtId="173" fontId="29" fillId="0" borderId="30" xfId="0" applyNumberFormat="1" applyFont="1" applyBorder="1" applyAlignment="1">
      <alignment horizontal="center" vertical="center"/>
    </xf>
    <xf numFmtId="0" fontId="33" fillId="0" borderId="0" xfId="0" applyFont="1" applyAlignment="1">
      <alignment horizontal="right" vertical="center"/>
    </xf>
    <xf numFmtId="0" fontId="7" fillId="0" borderId="1" xfId="0" applyFont="1" applyBorder="1" applyAlignment="1">
      <alignment horizontal="center" vertical="center"/>
    </xf>
    <xf numFmtId="44" fontId="6" fillId="0" borderId="1" xfId="0" applyNumberFormat="1" applyFont="1" applyBorder="1" applyAlignment="1">
      <alignment vertical="center"/>
    </xf>
    <xf numFmtId="0" fontId="15" fillId="0" borderId="1" xfId="0" applyFont="1" applyBorder="1" applyAlignment="1">
      <alignment horizontal="center" vertical="center"/>
    </xf>
    <xf numFmtId="3" fontId="0" fillId="0" borderId="0" xfId="0" applyNumberFormat="1"/>
    <xf numFmtId="0" fontId="35" fillId="0" borderId="15" xfId="0" applyFont="1" applyBorder="1" applyAlignment="1">
      <alignment horizontal="left" vertical="center" wrapText="1"/>
    </xf>
    <xf numFmtId="0" fontId="5" fillId="2" borderId="1" xfId="0" applyFont="1" applyFill="1" applyBorder="1" applyAlignment="1">
      <alignment horizontal="center"/>
    </xf>
    <xf numFmtId="0" fontId="35" fillId="0" borderId="0" xfId="0" applyFont="1" applyAlignment="1">
      <alignment horizontal="left" vertical="center" wrapText="1"/>
    </xf>
    <xf numFmtId="3" fontId="35" fillId="0" borderId="0" xfId="0" applyNumberFormat="1" applyFont="1" applyAlignment="1">
      <alignment horizontal="center" vertical="center" wrapText="1"/>
    </xf>
    <xf numFmtId="0" fontId="35" fillId="0" borderId="55" xfId="0" applyFont="1" applyBorder="1" applyAlignment="1">
      <alignment horizontal="left" vertical="center" wrapText="1"/>
    </xf>
    <xf numFmtId="0" fontId="35" fillId="0" borderId="0" xfId="0" applyFont="1" applyAlignment="1">
      <alignment horizontal="center" vertical="center" wrapText="1" readingOrder="1"/>
    </xf>
    <xf numFmtId="0" fontId="36" fillId="2" borderId="1" xfId="0" applyFont="1" applyFill="1" applyBorder="1" applyAlignment="1">
      <alignment horizontal="center" vertical="center" wrapText="1" readingOrder="1"/>
    </xf>
    <xf numFmtId="3" fontId="36" fillId="2" borderId="1" xfId="0" applyNumberFormat="1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/>
    </xf>
    <xf numFmtId="3" fontId="36" fillId="2" borderId="7" xfId="0" applyNumberFormat="1" applyFont="1" applyFill="1" applyBorder="1" applyAlignment="1">
      <alignment horizontal="center" vertical="center" wrapText="1"/>
    </xf>
    <xf numFmtId="0" fontId="5" fillId="0" borderId="1" xfId="0" applyFont="1" applyBorder="1"/>
    <xf numFmtId="9" fontId="0" fillId="0" borderId="1" xfId="1" applyFont="1" applyBorder="1" applyAlignment="1">
      <alignment horizontal="center"/>
    </xf>
    <xf numFmtId="0" fontId="5" fillId="2" borderId="1" xfId="0" applyFont="1" applyFill="1" applyBorder="1"/>
    <xf numFmtId="0" fontId="6" fillId="0" borderId="1" xfId="0" quotePrefix="1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35" fillId="14" borderId="15" xfId="0" applyFont="1" applyFill="1" applyBorder="1" applyAlignment="1">
      <alignment horizontal="left" vertical="center" wrapText="1"/>
    </xf>
    <xf numFmtId="44" fontId="7" fillId="0" borderId="0" xfId="0" applyNumberFormat="1" applyFont="1" applyAlignment="1">
      <alignment vertical="center"/>
    </xf>
    <xf numFmtId="9" fontId="6" fillId="0" borderId="1" xfId="1" applyFont="1" applyBorder="1" applyAlignment="1">
      <alignment horizontal="center" vertical="center"/>
    </xf>
    <xf numFmtId="3" fontId="35" fillId="0" borderId="12" xfId="0" applyNumberFormat="1" applyFont="1" applyBorder="1" applyAlignment="1">
      <alignment horizontal="center" vertical="center" wrapText="1"/>
    </xf>
    <xf numFmtId="3" fontId="35" fillId="0" borderId="19" xfId="0" applyNumberFormat="1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3" fontId="5" fillId="2" borderId="7" xfId="0" applyNumberFormat="1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3" fontId="0" fillId="0" borderId="1" xfId="0" applyNumberFormat="1" applyBorder="1" applyAlignment="1">
      <alignment horizontal="center"/>
    </xf>
    <xf numFmtId="9" fontId="0" fillId="0" borderId="1" xfId="1" applyFont="1" applyFill="1" applyBorder="1" applyAlignment="1">
      <alignment horizontal="center"/>
    </xf>
    <xf numFmtId="0" fontId="35" fillId="14" borderId="12" xfId="0" applyFont="1" applyFill="1" applyBorder="1" applyAlignment="1">
      <alignment horizontal="left" vertical="center" wrapText="1"/>
    </xf>
    <xf numFmtId="0" fontId="35" fillId="0" borderId="12" xfId="0" applyFont="1" applyBorder="1" applyAlignment="1">
      <alignment horizontal="left" vertical="center" wrapText="1"/>
    </xf>
    <xf numFmtId="0" fontId="35" fillId="0" borderId="12" xfId="0" applyFont="1" applyBorder="1" applyAlignment="1">
      <alignment horizontal="left" vertical="center" wrapText="1" readingOrder="1"/>
    </xf>
    <xf numFmtId="0" fontId="35" fillId="14" borderId="12" xfId="0" applyFont="1" applyFill="1" applyBorder="1" applyAlignment="1">
      <alignment horizontal="left" vertical="center" wrapText="1" readingOrder="1"/>
    </xf>
    <xf numFmtId="0" fontId="35" fillId="0" borderId="19" xfId="0" applyFont="1" applyBorder="1" applyAlignment="1">
      <alignment horizontal="left" vertical="center" wrapText="1" readingOrder="1"/>
    </xf>
    <xf numFmtId="0" fontId="36" fillId="2" borderId="7" xfId="0" applyFont="1" applyFill="1" applyBorder="1" applyAlignment="1">
      <alignment horizontal="center" vertical="center" wrapText="1" readingOrder="1"/>
    </xf>
    <xf numFmtId="3" fontId="5" fillId="2" borderId="1" xfId="0" applyNumberFormat="1" applyFont="1" applyFill="1" applyBorder="1" applyAlignment="1">
      <alignment horizontal="center"/>
    </xf>
    <xf numFmtId="3" fontId="35" fillId="0" borderId="1" xfId="0" applyNumberFormat="1" applyFont="1" applyBorder="1" applyAlignment="1">
      <alignment horizontal="center" vertical="center" wrapText="1"/>
    </xf>
    <xf numFmtId="0" fontId="35" fillId="14" borderId="21" xfId="0" applyFont="1" applyFill="1" applyBorder="1" applyAlignment="1">
      <alignment horizontal="left" vertical="center" wrapText="1"/>
    </xf>
    <xf numFmtId="3" fontId="35" fillId="14" borderId="22" xfId="0" applyNumberFormat="1" applyFont="1" applyFill="1" applyBorder="1" applyAlignment="1">
      <alignment horizontal="center" vertical="center" wrapText="1"/>
    </xf>
    <xf numFmtId="0" fontId="0" fillId="14" borderId="1" xfId="0" applyFill="1" applyBorder="1" applyAlignment="1">
      <alignment horizontal="center" vertical="center"/>
    </xf>
    <xf numFmtId="0" fontId="0" fillId="14" borderId="1" xfId="0" applyFill="1" applyBorder="1" applyAlignment="1">
      <alignment horizontal="center"/>
    </xf>
    <xf numFmtId="3" fontId="35" fillId="14" borderId="12" xfId="0" applyNumberFormat="1" applyFont="1" applyFill="1" applyBorder="1" applyAlignment="1">
      <alignment horizontal="center" vertical="center" wrapText="1"/>
    </xf>
    <xf numFmtId="3" fontId="35" fillId="14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0" fillId="0" borderId="1" xfId="0" applyBorder="1"/>
    <xf numFmtId="3" fontId="0" fillId="14" borderId="1" xfId="0" applyNumberFormat="1" applyFill="1" applyBorder="1"/>
    <xf numFmtId="3" fontId="0" fillId="0" borderId="1" xfId="0" applyNumberFormat="1" applyBorder="1"/>
    <xf numFmtId="3" fontId="5" fillId="0" borderId="1" xfId="0" applyNumberFormat="1" applyFont="1" applyBorder="1"/>
    <xf numFmtId="0" fontId="7" fillId="0" borderId="0" xfId="0" applyFont="1" applyAlignment="1">
      <alignment horizontal="right" vertical="center"/>
    </xf>
    <xf numFmtId="44" fontId="6" fillId="0" borderId="11" xfId="0" applyNumberFormat="1" applyFont="1" applyBorder="1" applyAlignment="1">
      <alignment vertical="center"/>
    </xf>
    <xf numFmtId="0" fontId="15" fillId="0" borderId="11" xfId="0" applyFont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14" fillId="16" borderId="7" xfId="0" applyFont="1" applyFill="1" applyBorder="1" applyAlignment="1">
      <alignment horizontal="left" vertical="center"/>
    </xf>
    <xf numFmtId="0" fontId="24" fillId="16" borderId="8" xfId="0" applyFont="1" applyFill="1" applyBorder="1" applyAlignment="1">
      <alignment vertical="center"/>
    </xf>
    <xf numFmtId="0" fontId="24" fillId="16" borderId="8" xfId="0" applyFont="1" applyFill="1" applyBorder="1" applyAlignment="1">
      <alignment horizontal="right" vertical="center"/>
    </xf>
    <xf numFmtId="0" fontId="24" fillId="16" borderId="8" xfId="0" applyFont="1" applyFill="1" applyBorder="1" applyAlignment="1">
      <alignment horizontal="left" vertical="center"/>
    </xf>
    <xf numFmtId="0" fontId="18" fillId="16" borderId="8" xfId="0" applyFont="1" applyFill="1" applyBorder="1" applyAlignment="1">
      <alignment vertical="center"/>
    </xf>
    <xf numFmtId="0" fontId="18" fillId="16" borderId="9" xfId="0" applyFont="1" applyFill="1" applyBorder="1" applyAlignment="1">
      <alignment vertical="center"/>
    </xf>
    <xf numFmtId="0" fontId="14" fillId="16" borderId="8" xfId="0" applyFont="1" applyFill="1" applyBorder="1" applyAlignment="1">
      <alignment horizontal="left" vertical="center"/>
    </xf>
    <xf numFmtId="0" fontId="14" fillId="16" borderId="8" xfId="0" applyFont="1" applyFill="1" applyBorder="1" applyAlignment="1">
      <alignment vertical="center"/>
    </xf>
    <xf numFmtId="0" fontId="14" fillId="16" borderId="8" xfId="0" applyFont="1" applyFill="1" applyBorder="1" applyAlignment="1">
      <alignment horizontal="right" vertical="center"/>
    </xf>
    <xf numFmtId="0" fontId="28" fillId="16" borderId="8" xfId="0" applyFont="1" applyFill="1" applyBorder="1" applyAlignment="1">
      <alignment vertical="center"/>
    </xf>
    <xf numFmtId="0" fontId="28" fillId="16" borderId="9" xfId="0" applyFont="1" applyFill="1" applyBorder="1" applyAlignment="1">
      <alignment vertical="center"/>
    </xf>
    <xf numFmtId="0" fontId="7" fillId="14" borderId="1" xfId="0" applyFont="1" applyFill="1" applyBorder="1" applyAlignment="1">
      <alignment horizontal="center" vertical="center"/>
    </xf>
    <xf numFmtId="0" fontId="6" fillId="14" borderId="8" xfId="0" applyFont="1" applyFill="1" applyBorder="1" applyAlignment="1">
      <alignment horizontal="center" vertical="center"/>
    </xf>
    <xf numFmtId="0" fontId="7" fillId="14" borderId="8" xfId="0" applyFont="1" applyFill="1" applyBorder="1" applyAlignment="1">
      <alignment vertical="center"/>
    </xf>
    <xf numFmtId="0" fontId="6" fillId="14" borderId="8" xfId="0" applyFont="1" applyFill="1" applyBorder="1" applyAlignment="1">
      <alignment vertical="center"/>
    </xf>
    <xf numFmtId="0" fontId="6" fillId="14" borderId="9" xfId="0" applyFont="1" applyFill="1" applyBorder="1" applyAlignment="1">
      <alignment vertical="center"/>
    </xf>
    <xf numFmtId="0" fontId="7" fillId="14" borderId="5" xfId="0" applyFont="1" applyFill="1" applyBorder="1" applyAlignment="1">
      <alignment vertical="center"/>
    </xf>
    <xf numFmtId="0" fontId="7" fillId="14" borderId="8" xfId="0" applyFont="1" applyFill="1" applyBorder="1" applyAlignment="1">
      <alignment horizontal="right" vertical="center"/>
    </xf>
    <xf numFmtId="44" fontId="7" fillId="14" borderId="9" xfId="0" applyNumberFormat="1" applyFont="1" applyFill="1" applyBorder="1" applyAlignment="1">
      <alignment horizontal="center" vertical="center"/>
    </xf>
    <xf numFmtId="0" fontId="7" fillId="14" borderId="5" xfId="0" applyFont="1" applyFill="1" applyBorder="1" applyAlignment="1">
      <alignment horizontal="right" vertical="center"/>
    </xf>
    <xf numFmtId="10" fontId="7" fillId="14" borderId="8" xfId="0" applyNumberFormat="1" applyFont="1" applyFill="1" applyBorder="1" applyAlignment="1">
      <alignment horizontal="right" vertical="center"/>
    </xf>
    <xf numFmtId="0" fontId="7" fillId="14" borderId="13" xfId="0" applyFont="1" applyFill="1" applyBorder="1" applyAlignment="1">
      <alignment horizontal="center" vertical="center"/>
    </xf>
    <xf numFmtId="0" fontId="7" fillId="14" borderId="13" xfId="0" applyFont="1" applyFill="1" applyBorder="1" applyAlignment="1">
      <alignment horizontal="right" vertical="center"/>
    </xf>
    <xf numFmtId="0" fontId="7" fillId="14" borderId="26" xfId="0" applyFont="1" applyFill="1" applyBorder="1" applyAlignment="1">
      <alignment horizontal="center" vertical="center"/>
    </xf>
    <xf numFmtId="44" fontId="7" fillId="14" borderId="14" xfId="0" applyNumberFormat="1" applyFont="1" applyFill="1" applyBorder="1" applyAlignment="1">
      <alignment vertical="center"/>
    </xf>
    <xf numFmtId="0" fontId="7" fillId="14" borderId="8" xfId="0" applyFont="1" applyFill="1" applyBorder="1" applyAlignment="1">
      <alignment horizontal="center" vertical="center"/>
    </xf>
    <xf numFmtId="0" fontId="7" fillId="14" borderId="9" xfId="0" applyFont="1" applyFill="1" applyBorder="1" applyAlignment="1">
      <alignment vertical="center"/>
    </xf>
    <xf numFmtId="0" fontId="7" fillId="14" borderId="34" xfId="0" applyFont="1" applyFill="1" applyBorder="1" applyAlignment="1">
      <alignment horizontal="center" vertical="center"/>
    </xf>
    <xf numFmtId="0" fontId="7" fillId="14" borderId="34" xfId="0" applyFont="1" applyFill="1" applyBorder="1" applyAlignment="1">
      <alignment horizontal="right" vertical="center"/>
    </xf>
    <xf numFmtId="0" fontId="7" fillId="14" borderId="31" xfId="0" applyFont="1" applyFill="1" applyBorder="1" applyAlignment="1">
      <alignment horizontal="center" vertical="center"/>
    </xf>
    <xf numFmtId="0" fontId="35" fillId="0" borderId="1" xfId="0" applyFont="1" applyBorder="1" applyAlignment="1">
      <alignment horizontal="left" vertical="center" wrapText="1"/>
    </xf>
    <xf numFmtId="0" fontId="6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3" fontId="35" fillId="0" borderId="1" xfId="0" applyNumberFormat="1" applyFont="1" applyBorder="1" applyAlignment="1">
      <alignment horizontal="center" wrapText="1"/>
    </xf>
    <xf numFmtId="0" fontId="6" fillId="0" borderId="1" xfId="0" applyFont="1" applyBorder="1" applyAlignment="1">
      <alignment horizontal="center"/>
    </xf>
    <xf numFmtId="0" fontId="35" fillId="0" borderId="1" xfId="0" applyFont="1" applyBorder="1" applyAlignment="1">
      <alignment horizontal="left" vertical="center" wrapText="1" readingOrder="1"/>
    </xf>
    <xf numFmtId="0" fontId="5" fillId="2" borderId="1" xfId="0" applyFont="1" applyFill="1" applyBorder="1" applyAlignment="1">
      <alignment vertical="center"/>
    </xf>
    <xf numFmtId="3" fontId="5" fillId="2" borderId="1" xfId="0" applyNumberFormat="1" applyFont="1" applyFill="1" applyBorder="1" applyAlignment="1">
      <alignment vertical="center"/>
    </xf>
    <xf numFmtId="0" fontId="24" fillId="2" borderId="1" xfId="0" applyFont="1" applyFill="1" applyBorder="1" applyAlignment="1">
      <alignment horizontal="center" vertical="center"/>
    </xf>
    <xf numFmtId="3" fontId="6" fillId="0" borderId="1" xfId="0" applyNumberFormat="1" applyFont="1" applyBorder="1" applyAlignment="1">
      <alignment vertical="center"/>
    </xf>
    <xf numFmtId="9" fontId="6" fillId="0" borderId="0" xfId="1" applyFont="1" applyAlignment="1">
      <alignment vertical="center"/>
    </xf>
    <xf numFmtId="9" fontId="6" fillId="0" borderId="0" xfId="1" applyFont="1" applyFill="1" applyBorder="1" applyAlignment="1">
      <alignment vertical="center"/>
    </xf>
    <xf numFmtId="9" fontId="18" fillId="0" borderId="0" xfId="1" applyFont="1" applyAlignment="1">
      <alignment vertical="center"/>
    </xf>
    <xf numFmtId="9" fontId="24" fillId="2" borderId="1" xfId="1" applyFont="1" applyFill="1" applyBorder="1" applyAlignment="1">
      <alignment horizontal="center" vertical="center"/>
    </xf>
    <xf numFmtId="9" fontId="6" fillId="0" borderId="1" xfId="1" applyFont="1" applyBorder="1" applyAlignment="1">
      <alignment vertical="center"/>
    </xf>
    <xf numFmtId="3" fontId="6" fillId="0" borderId="1" xfId="0" applyNumberFormat="1" applyFont="1" applyBorder="1" applyAlignment="1">
      <alignment horizontal="center" vertical="center"/>
    </xf>
    <xf numFmtId="3" fontId="6" fillId="0" borderId="0" xfId="0" applyNumberFormat="1" applyFont="1" applyAlignment="1">
      <alignment vertical="center"/>
    </xf>
    <xf numFmtId="0" fontId="35" fillId="0" borderId="0" xfId="0" applyFont="1" applyAlignment="1">
      <alignment horizontal="left" vertical="center" wrapText="1" readingOrder="1"/>
    </xf>
    <xf numFmtId="9" fontId="6" fillId="0" borderId="0" xfId="1" applyFont="1" applyBorder="1" applyAlignment="1">
      <alignment vertical="center"/>
    </xf>
    <xf numFmtId="0" fontId="7" fillId="16" borderId="1" xfId="0" applyFont="1" applyFill="1" applyBorder="1" applyAlignment="1">
      <alignment horizontal="center" vertical="center"/>
    </xf>
    <xf numFmtId="44" fontId="7" fillId="16" borderId="1" xfId="0" applyNumberFormat="1" applyFont="1" applyFill="1" applyBorder="1" applyAlignment="1">
      <alignment vertical="center"/>
    </xf>
    <xf numFmtId="0" fontId="36" fillId="7" borderId="1" xfId="0" applyFont="1" applyFill="1" applyBorder="1" applyAlignment="1">
      <alignment horizontal="center" vertical="center" wrapText="1" readingOrder="1"/>
    </xf>
    <xf numFmtId="3" fontId="36" fillId="7" borderId="1" xfId="0" applyNumberFormat="1" applyFont="1" applyFill="1" applyBorder="1" applyAlignment="1">
      <alignment horizontal="center" wrapText="1"/>
    </xf>
    <xf numFmtId="9" fontId="6" fillId="7" borderId="1" xfId="1" applyFont="1" applyFill="1" applyBorder="1" applyAlignment="1">
      <alignment vertical="center"/>
    </xf>
    <xf numFmtId="44" fontId="6" fillId="7" borderId="1" xfId="0" applyNumberFormat="1" applyFont="1" applyFill="1" applyBorder="1" applyAlignment="1">
      <alignment vertical="center"/>
    </xf>
    <xf numFmtId="0" fontId="6" fillId="7" borderId="1" xfId="0" applyFont="1" applyFill="1" applyBorder="1" applyAlignment="1">
      <alignment vertical="center"/>
    </xf>
    <xf numFmtId="3" fontId="6" fillId="0" borderId="0" xfId="0" applyNumberFormat="1" applyFont="1" applyAlignment="1">
      <alignment horizontal="center" vertical="center"/>
    </xf>
    <xf numFmtId="0" fontId="16" fillId="3" borderId="1" xfId="3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14" fillId="5" borderId="56" xfId="0" applyFont="1" applyFill="1" applyBorder="1" applyAlignment="1">
      <alignment vertical="center"/>
    </xf>
    <xf numFmtId="0" fontId="14" fillId="5" borderId="34" xfId="0" applyFont="1" applyFill="1" applyBorder="1" applyAlignment="1">
      <alignment vertical="center"/>
    </xf>
    <xf numFmtId="0" fontId="14" fillId="16" borderId="4" xfId="0" applyFont="1" applyFill="1" applyBorder="1" applyAlignment="1">
      <alignment vertical="center"/>
    </xf>
    <xf numFmtId="0" fontId="14" fillId="16" borderId="5" xfId="0" applyFont="1" applyFill="1" applyBorder="1" applyAlignment="1">
      <alignment vertical="center"/>
    </xf>
    <xf numFmtId="0" fontId="24" fillId="16" borderId="5" xfId="0" applyFont="1" applyFill="1" applyBorder="1" applyAlignment="1">
      <alignment vertical="center"/>
    </xf>
    <xf numFmtId="0" fontId="24" fillId="16" borderId="10" xfId="0" applyFont="1" applyFill="1" applyBorder="1" applyAlignment="1">
      <alignment vertical="center"/>
    </xf>
    <xf numFmtId="0" fontId="29" fillId="3" borderId="0" xfId="0" applyFont="1" applyFill="1" applyAlignment="1">
      <alignment horizontal="center" vertical="center"/>
    </xf>
    <xf numFmtId="0" fontId="14" fillId="0" borderId="0" xfId="0" applyFont="1" applyAlignment="1">
      <alignment vertical="center"/>
    </xf>
    <xf numFmtId="0" fontId="42" fillId="0" borderId="0" xfId="0" applyFont="1" applyAlignment="1">
      <alignment horizontal="center" vertical="center" wrapText="1"/>
    </xf>
    <xf numFmtId="0" fontId="14" fillId="0" borderId="0" xfId="0" applyFont="1" applyAlignment="1">
      <alignment horizontal="left" vertical="center"/>
    </xf>
    <xf numFmtId="0" fontId="14" fillId="0" borderId="0" xfId="0" applyFont="1" applyAlignment="1">
      <alignment horizontal="right" vertical="center"/>
    </xf>
    <xf numFmtId="0" fontId="28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10" fontId="7" fillId="0" borderId="0" xfId="0" applyNumberFormat="1" applyFont="1" applyAlignment="1">
      <alignment horizontal="right" vertical="center"/>
    </xf>
    <xf numFmtId="0" fontId="41" fillId="0" borderId="0" xfId="0" applyFont="1" applyAlignment="1">
      <alignment horizontal="left" vertical="center"/>
    </xf>
    <xf numFmtId="0" fontId="5" fillId="2" borderId="1" xfId="0" applyFont="1" applyFill="1" applyBorder="1" applyAlignment="1">
      <alignment vertical="center" wrapText="1"/>
    </xf>
    <xf numFmtId="3" fontId="5" fillId="2" borderId="1" xfId="0" applyNumberFormat="1" applyFont="1" applyFill="1" applyBorder="1" applyAlignment="1">
      <alignment vertical="center" wrapText="1"/>
    </xf>
    <xf numFmtId="0" fontId="24" fillId="2" borderId="1" xfId="0" applyFont="1" applyFill="1" applyBorder="1" applyAlignment="1">
      <alignment horizontal="center" vertical="center" wrapText="1"/>
    </xf>
    <xf numFmtId="9" fontId="24" fillId="2" borderId="1" xfId="1" applyFont="1" applyFill="1" applyBorder="1" applyAlignment="1">
      <alignment horizontal="center" vertical="center" wrapText="1"/>
    </xf>
    <xf numFmtId="0" fontId="29" fillId="0" borderId="16" xfId="0" applyFont="1" applyBorder="1" applyAlignment="1">
      <alignment horizontal="center" vertical="center"/>
    </xf>
    <xf numFmtId="0" fontId="46" fillId="0" borderId="1" xfId="0" applyFont="1" applyBorder="1" applyAlignment="1">
      <alignment vertical="center" wrapText="1"/>
    </xf>
    <xf numFmtId="0" fontId="46" fillId="0" borderId="1" xfId="0" applyFont="1" applyBorder="1" applyAlignment="1">
      <alignment horizontal="center" vertical="center" wrapText="1"/>
    </xf>
    <xf numFmtId="0" fontId="44" fillId="0" borderId="0" xfId="7"/>
    <xf numFmtId="0" fontId="45" fillId="7" borderId="59" xfId="0" applyFont="1" applyFill="1" applyBorder="1" applyAlignment="1">
      <alignment vertical="center"/>
    </xf>
    <xf numFmtId="0" fontId="45" fillId="7" borderId="58" xfId="0" applyFont="1" applyFill="1" applyBorder="1" applyAlignment="1">
      <alignment vertical="center"/>
    </xf>
    <xf numFmtId="0" fontId="52" fillId="17" borderId="61" xfId="0" applyFont="1" applyFill="1" applyBorder="1" applyAlignment="1">
      <alignment horizontal="center" vertical="center" wrapText="1"/>
    </xf>
    <xf numFmtId="0" fontId="52" fillId="17" borderId="6" xfId="0" applyFont="1" applyFill="1" applyBorder="1" applyAlignment="1">
      <alignment horizontal="center" vertical="center" wrapText="1"/>
    </xf>
    <xf numFmtId="3" fontId="52" fillId="17" borderId="6" xfId="0" applyNumberFormat="1" applyFont="1" applyFill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29" fillId="0" borderId="39" xfId="0" applyFont="1" applyBorder="1" applyAlignment="1">
      <alignment horizontal="left" vertical="center" wrapText="1"/>
    </xf>
    <xf numFmtId="0" fontId="16" fillId="3" borderId="67" xfId="3" applyFont="1" applyFill="1" applyBorder="1" applyAlignment="1">
      <alignment horizontal="center" vertical="center"/>
    </xf>
    <xf numFmtId="0" fontId="16" fillId="3" borderId="68" xfId="3" applyFont="1" applyFill="1" applyBorder="1" applyAlignment="1">
      <alignment horizontal="center" vertical="center"/>
    </xf>
    <xf numFmtId="0" fontId="15" fillId="3" borderId="69" xfId="3" applyFont="1" applyFill="1" applyBorder="1" applyAlignment="1">
      <alignment vertical="center"/>
    </xf>
    <xf numFmtId="2" fontId="15" fillId="3" borderId="70" xfId="3" applyNumberFormat="1" applyFont="1" applyFill="1" applyBorder="1" applyAlignment="1">
      <alignment horizontal="center" vertical="center"/>
    </xf>
    <xf numFmtId="0" fontId="15" fillId="3" borderId="39" xfId="3" applyFont="1" applyFill="1" applyBorder="1" applyAlignment="1">
      <alignment vertical="center"/>
    </xf>
    <xf numFmtId="2" fontId="15" fillId="3" borderId="63" xfId="3" applyNumberFormat="1" applyFont="1" applyFill="1" applyBorder="1" applyAlignment="1">
      <alignment horizontal="center" vertical="center"/>
    </xf>
    <xf numFmtId="0" fontId="16" fillId="3" borderId="45" xfId="3" applyFont="1" applyFill="1" applyBorder="1" applyAlignment="1">
      <alignment vertical="center"/>
    </xf>
    <xf numFmtId="2" fontId="16" fillId="3" borderId="49" xfId="3" applyNumberFormat="1" applyFont="1" applyFill="1" applyBorder="1" applyAlignment="1">
      <alignment horizontal="center" vertical="center"/>
    </xf>
    <xf numFmtId="0" fontId="16" fillId="3" borderId="37" xfId="3" applyFont="1" applyFill="1" applyBorder="1" applyAlignment="1">
      <alignment horizontal="center" vertical="center"/>
    </xf>
    <xf numFmtId="2" fontId="16" fillId="3" borderId="38" xfId="3" applyNumberFormat="1" applyFont="1" applyFill="1" applyBorder="1" applyAlignment="1">
      <alignment horizontal="center" vertical="center"/>
    </xf>
    <xf numFmtId="2" fontId="16" fillId="3" borderId="68" xfId="3" applyNumberFormat="1" applyFont="1" applyFill="1" applyBorder="1" applyAlignment="1">
      <alignment horizontal="center" vertical="center"/>
    </xf>
    <xf numFmtId="0" fontId="15" fillId="3" borderId="71" xfId="3" applyFont="1" applyFill="1" applyBorder="1" applyAlignment="1">
      <alignment vertical="center" wrapText="1"/>
    </xf>
    <xf numFmtId="2" fontId="16" fillId="3" borderId="63" xfId="3" applyNumberFormat="1" applyFont="1" applyFill="1" applyBorder="1" applyAlignment="1">
      <alignment horizontal="center" vertical="center"/>
    </xf>
    <xf numFmtId="10" fontId="10" fillId="18" borderId="3" xfId="1" applyNumberFormat="1" applyFont="1" applyFill="1" applyBorder="1" applyAlignment="1">
      <alignment horizontal="center" vertical="center"/>
    </xf>
    <xf numFmtId="10" fontId="10" fillId="18" borderId="40" xfId="1" applyNumberFormat="1" applyFont="1" applyFill="1" applyBorder="1" applyAlignment="1">
      <alignment horizontal="center" vertical="center"/>
    </xf>
    <xf numFmtId="0" fontId="6" fillId="3" borderId="39" xfId="3" applyFont="1" applyFill="1" applyBorder="1" applyAlignment="1">
      <alignment vertical="center"/>
    </xf>
    <xf numFmtId="0" fontId="25" fillId="3" borderId="43" xfId="3" applyFont="1" applyFill="1" applyBorder="1" applyAlignment="1" applyProtection="1">
      <alignment vertical="center"/>
      <protection locked="0"/>
    </xf>
    <xf numFmtId="0" fontId="6" fillId="3" borderId="36" xfId="3" applyFont="1" applyFill="1" applyBorder="1" applyAlignment="1" applyProtection="1">
      <alignment vertical="center"/>
      <protection locked="0"/>
    </xf>
    <xf numFmtId="0" fontId="6" fillId="3" borderId="44" xfId="3" applyFont="1" applyFill="1" applyBorder="1" applyAlignment="1" applyProtection="1">
      <alignment vertical="center"/>
      <protection locked="0"/>
    </xf>
    <xf numFmtId="0" fontId="15" fillId="3" borderId="39" xfId="3" applyFont="1" applyFill="1" applyBorder="1" applyAlignment="1" applyProtection="1">
      <alignment vertical="center"/>
      <protection locked="0"/>
    </xf>
    <xf numFmtId="0" fontId="6" fillId="3" borderId="40" xfId="3" applyFont="1" applyFill="1" applyBorder="1" applyAlignment="1" applyProtection="1">
      <alignment vertical="center"/>
      <protection locked="0"/>
    </xf>
    <xf numFmtId="0" fontId="16" fillId="3" borderId="40" xfId="3" applyFont="1" applyFill="1" applyBorder="1" applyAlignment="1" applyProtection="1">
      <alignment vertical="center"/>
      <protection locked="0"/>
    </xf>
    <xf numFmtId="0" fontId="15" fillId="3" borderId="41" xfId="3" applyFont="1" applyFill="1" applyBorder="1" applyAlignment="1" applyProtection="1">
      <alignment vertical="center"/>
      <protection locked="0"/>
    </xf>
    <xf numFmtId="10" fontId="15" fillId="0" borderId="30" xfId="4" applyNumberFormat="1" applyFont="1" applyFill="1" applyBorder="1" applyAlignment="1" applyProtection="1">
      <alignment horizontal="left" vertical="center" wrapText="1"/>
      <protection locked="0"/>
    </xf>
    <xf numFmtId="0" fontId="6" fillId="3" borderId="30" xfId="3" applyFont="1" applyFill="1" applyBorder="1" applyAlignment="1" applyProtection="1">
      <alignment vertical="center"/>
      <protection locked="0"/>
    </xf>
    <xf numFmtId="0" fontId="6" fillId="3" borderId="42" xfId="3" applyFont="1" applyFill="1" applyBorder="1" applyAlignment="1" applyProtection="1">
      <alignment vertical="center"/>
      <protection locked="0"/>
    </xf>
    <xf numFmtId="0" fontId="46" fillId="0" borderId="1" xfId="0" applyFont="1" applyBorder="1" applyAlignment="1">
      <alignment horizontal="center" vertical="top" wrapText="1"/>
    </xf>
    <xf numFmtId="0" fontId="51" fillId="19" borderId="72" xfId="0" applyFont="1" applyFill="1" applyBorder="1" applyAlignment="1">
      <alignment horizontal="center" vertical="center" wrapText="1"/>
    </xf>
    <xf numFmtId="0" fontId="51" fillId="19" borderId="53" xfId="0" applyFont="1" applyFill="1" applyBorder="1" applyAlignment="1">
      <alignment horizontal="center" vertical="center" wrapText="1"/>
    </xf>
    <xf numFmtId="0" fontId="51" fillId="19" borderId="54" xfId="0" applyFont="1" applyFill="1" applyBorder="1" applyAlignment="1">
      <alignment horizontal="center" vertical="center" wrapText="1"/>
    </xf>
    <xf numFmtId="0" fontId="51" fillId="19" borderId="76" xfId="0" applyFont="1" applyFill="1" applyBorder="1" applyAlignment="1">
      <alignment horizontal="center" vertical="center" wrapText="1"/>
    </xf>
    <xf numFmtId="0" fontId="51" fillId="19" borderId="77" xfId="0" applyFont="1" applyFill="1" applyBorder="1" applyAlignment="1">
      <alignment horizontal="center" vertical="center" wrapText="1"/>
    </xf>
    <xf numFmtId="0" fontId="29" fillId="0" borderId="47" xfId="0" applyFont="1" applyBorder="1" applyAlignment="1">
      <alignment vertical="center" wrapText="1"/>
    </xf>
    <xf numFmtId="0" fontId="29" fillId="0" borderId="57" xfId="0" applyFont="1" applyBorder="1" applyAlignment="1">
      <alignment horizontal="center" vertical="center"/>
    </xf>
    <xf numFmtId="0" fontId="29" fillId="0" borderId="53" xfId="0" applyFont="1" applyBorder="1" applyAlignment="1">
      <alignment horizontal="center" vertical="center"/>
    </xf>
    <xf numFmtId="0" fontId="29" fillId="0" borderId="54" xfId="0" applyFont="1" applyBorder="1" applyAlignment="1">
      <alignment horizontal="center" vertical="center"/>
    </xf>
    <xf numFmtId="0" fontId="29" fillId="0" borderId="76" xfId="0" applyFont="1" applyBorder="1" applyAlignment="1">
      <alignment horizontal="center" vertical="center"/>
    </xf>
    <xf numFmtId="0" fontId="29" fillId="0" borderId="77" xfId="0" applyFont="1" applyBorder="1" applyAlignment="1">
      <alignment horizontal="center" vertical="center"/>
    </xf>
    <xf numFmtId="174" fontId="29" fillId="0" borderId="53" xfId="8" applyNumberFormat="1" applyFont="1" applyBorder="1" applyAlignment="1">
      <alignment horizontal="center" vertical="center"/>
    </xf>
    <xf numFmtId="174" fontId="29" fillId="0" borderId="54" xfId="8" applyNumberFormat="1" applyFont="1" applyBorder="1" applyAlignment="1">
      <alignment horizontal="center" vertical="center"/>
    </xf>
    <xf numFmtId="174" fontId="29" fillId="0" borderId="47" xfId="8" applyNumberFormat="1" applyFont="1" applyBorder="1" applyAlignment="1">
      <alignment horizontal="center" vertical="center"/>
    </xf>
    <xf numFmtId="2" fontId="29" fillId="0" borderId="47" xfId="8" applyNumberFormat="1" applyFont="1" applyBorder="1" applyAlignment="1">
      <alignment horizontal="center" vertical="center"/>
    </xf>
    <xf numFmtId="0" fontId="29" fillId="0" borderId="48" xfId="0" applyFont="1" applyBorder="1" applyAlignment="1">
      <alignment vertical="center" wrapText="1"/>
    </xf>
    <xf numFmtId="0" fontId="29" fillId="0" borderId="67" xfId="0" applyFont="1" applyBorder="1" applyAlignment="1">
      <alignment horizontal="center" vertical="center"/>
    </xf>
    <xf numFmtId="0" fontId="29" fillId="0" borderId="68" xfId="0" applyFont="1" applyBorder="1" applyAlignment="1">
      <alignment horizontal="center" vertical="center"/>
    </xf>
    <xf numFmtId="0" fontId="29" fillId="0" borderId="17" xfId="0" applyFont="1" applyBorder="1" applyAlignment="1">
      <alignment horizontal="center" vertical="center"/>
    </xf>
    <xf numFmtId="174" fontId="29" fillId="0" borderId="67" xfId="8" applyNumberFormat="1" applyFont="1" applyBorder="1" applyAlignment="1">
      <alignment horizontal="center" vertical="center"/>
    </xf>
    <xf numFmtId="174" fontId="29" fillId="0" borderId="68" xfId="8" applyNumberFormat="1" applyFont="1" applyBorder="1" applyAlignment="1">
      <alignment horizontal="center" vertical="center"/>
    </xf>
    <xf numFmtId="174" fontId="29" fillId="0" borderId="48" xfId="8" applyNumberFormat="1" applyFont="1" applyBorder="1" applyAlignment="1">
      <alignment horizontal="center" vertical="center"/>
    </xf>
    <xf numFmtId="2" fontId="29" fillId="0" borderId="48" xfId="8" applyNumberFormat="1" applyFont="1" applyBorder="1" applyAlignment="1">
      <alignment horizontal="center" vertical="center"/>
    </xf>
    <xf numFmtId="0" fontId="29" fillId="0" borderId="66" xfId="0" applyFont="1" applyBorder="1" applyAlignment="1">
      <alignment horizontal="center" vertical="center"/>
    </xf>
    <xf numFmtId="0" fontId="29" fillId="0" borderId="65" xfId="0" applyFont="1" applyBorder="1" applyAlignment="1">
      <alignment vertical="center" wrapText="1"/>
    </xf>
    <xf numFmtId="0" fontId="29" fillId="0" borderId="8" xfId="0" applyFont="1" applyBorder="1" applyAlignment="1">
      <alignment horizontal="center" vertical="center"/>
    </xf>
    <xf numFmtId="0" fontId="29" fillId="0" borderId="37" xfId="0" applyFont="1" applyBorder="1" applyAlignment="1">
      <alignment horizontal="center" vertical="center"/>
    </xf>
    <xf numFmtId="0" fontId="29" fillId="0" borderId="38" xfId="0" applyFont="1" applyBorder="1" applyAlignment="1">
      <alignment horizontal="center" vertical="center"/>
    </xf>
    <xf numFmtId="174" fontId="29" fillId="0" borderId="37" xfId="8" applyNumberFormat="1" applyFont="1" applyBorder="1" applyAlignment="1">
      <alignment horizontal="center" vertical="center"/>
    </xf>
    <xf numFmtId="174" fontId="29" fillId="0" borderId="38" xfId="8" applyNumberFormat="1" applyFont="1" applyBorder="1" applyAlignment="1">
      <alignment horizontal="center" vertical="center"/>
    </xf>
    <xf numFmtId="174" fontId="29" fillId="0" borderId="65" xfId="8" applyNumberFormat="1" applyFont="1" applyBorder="1" applyAlignment="1">
      <alignment horizontal="center" vertical="center"/>
    </xf>
    <xf numFmtId="2" fontId="29" fillId="0" borderId="65" xfId="8" applyNumberFormat="1" applyFont="1" applyBorder="1" applyAlignment="1">
      <alignment horizontal="center" vertical="center"/>
    </xf>
    <xf numFmtId="0" fontId="33" fillId="0" borderId="43" xfId="0" applyFont="1" applyBorder="1" applyAlignment="1">
      <alignment horizontal="center" vertical="center"/>
    </xf>
    <xf numFmtId="0" fontId="33" fillId="0" borderId="36" xfId="0" applyFont="1" applyBorder="1" applyAlignment="1">
      <alignment horizontal="center" vertical="center"/>
    </xf>
    <xf numFmtId="0" fontId="33" fillId="0" borderId="44" xfId="0" applyFont="1" applyBorder="1" applyAlignment="1">
      <alignment horizontal="center" vertical="center"/>
    </xf>
    <xf numFmtId="0" fontId="33" fillId="0" borderId="39" xfId="0" applyFont="1" applyBorder="1" applyAlignment="1">
      <alignment horizontal="center" vertical="center"/>
    </xf>
    <xf numFmtId="0" fontId="33" fillId="0" borderId="40" xfId="0" applyFont="1" applyBorder="1" applyAlignment="1">
      <alignment horizontal="center" vertical="center" wrapText="1"/>
    </xf>
    <xf numFmtId="0" fontId="33" fillId="0" borderId="40" xfId="0" applyFont="1" applyBorder="1" applyAlignment="1">
      <alignment horizontal="center" vertical="center"/>
    </xf>
    <xf numFmtId="9" fontId="17" fillId="0" borderId="40" xfId="0" applyNumberFormat="1" applyFont="1" applyBorder="1" applyAlignment="1">
      <alignment horizontal="center" vertical="center"/>
    </xf>
    <xf numFmtId="0" fontId="29" fillId="0" borderId="39" xfId="0" applyFont="1" applyBorder="1" applyAlignment="1">
      <alignment horizontal="left" vertical="center"/>
    </xf>
    <xf numFmtId="0" fontId="56" fillId="0" borderId="79" xfId="0" applyFont="1" applyBorder="1" applyAlignment="1">
      <alignment horizontal="center" vertical="center" wrapText="1"/>
    </xf>
    <xf numFmtId="0" fontId="56" fillId="0" borderId="80" xfId="0" applyFont="1" applyBorder="1" applyAlignment="1">
      <alignment horizontal="center" vertical="center" wrapText="1"/>
    </xf>
    <xf numFmtId="0" fontId="56" fillId="0" borderId="81" xfId="0" applyFont="1" applyBorder="1" applyAlignment="1">
      <alignment horizontal="center" vertical="center" wrapText="1"/>
    </xf>
    <xf numFmtId="0" fontId="33" fillId="0" borderId="39" xfId="5" applyFont="1" applyBorder="1" applyAlignment="1">
      <alignment horizontal="center" vertical="top" wrapText="1"/>
    </xf>
    <xf numFmtId="0" fontId="31" fillId="0" borderId="1" xfId="0" applyFont="1" applyBorder="1" applyAlignment="1">
      <alignment horizontal="left" vertical="top" wrapText="1"/>
    </xf>
    <xf numFmtId="164" fontId="31" fillId="0" borderId="1" xfId="8" applyNumberFormat="1" applyFont="1" applyBorder="1" applyAlignment="1">
      <alignment horizontal="center" vertical="top" wrapText="1"/>
    </xf>
    <xf numFmtId="164" fontId="31" fillId="0" borderId="38" xfId="8" applyNumberFormat="1" applyFont="1" applyBorder="1" applyAlignment="1">
      <alignment horizontal="center" vertical="top" wrapText="1"/>
    </xf>
    <xf numFmtId="0" fontId="33" fillId="0" borderId="39" xfId="5" applyFont="1" applyBorder="1" applyAlignment="1">
      <alignment horizontal="center" vertical="top"/>
    </xf>
    <xf numFmtId="171" fontId="33" fillId="0" borderId="0" xfId="6" applyFont="1" applyFill="1" applyBorder="1" applyAlignment="1" applyProtection="1">
      <alignment horizontal="center" vertical="top"/>
    </xf>
    <xf numFmtId="164" fontId="33" fillId="0" borderId="0" xfId="6" applyNumberFormat="1" applyFont="1" applyFill="1" applyBorder="1" applyAlignment="1" applyProtection="1">
      <alignment horizontal="center" vertical="top" wrapText="1"/>
    </xf>
    <xf numFmtId="0" fontId="29" fillId="0" borderId="39" xfId="5" applyFont="1" applyBorder="1" applyAlignment="1">
      <alignment horizontal="center" vertical="top"/>
    </xf>
    <xf numFmtId="173" fontId="29" fillId="0" borderId="0" xfId="6" applyNumberFormat="1" applyFont="1" applyFill="1" applyBorder="1" applyAlignment="1" applyProtection="1">
      <alignment horizontal="right" vertical="top"/>
    </xf>
    <xf numFmtId="0" fontId="29" fillId="0" borderId="41" xfId="5" applyFont="1" applyBorder="1" applyAlignment="1">
      <alignment horizontal="center" vertical="center"/>
    </xf>
    <xf numFmtId="0" fontId="32" fillId="0" borderId="30" xfId="5" applyFont="1" applyBorder="1" applyAlignment="1">
      <alignment horizontal="left" vertical="center" wrapText="1"/>
    </xf>
    <xf numFmtId="0" fontId="29" fillId="0" borderId="30" xfId="5" applyFont="1" applyBorder="1" applyAlignment="1">
      <alignment horizontal="center" vertical="center"/>
    </xf>
    <xf numFmtId="173" fontId="29" fillId="0" borderId="30" xfId="6" applyNumberFormat="1" applyFont="1" applyFill="1" applyBorder="1" applyAlignment="1" applyProtection="1">
      <alignment horizontal="right" vertical="center"/>
    </xf>
    <xf numFmtId="172" fontId="17" fillId="0" borderId="30" xfId="0" applyNumberFormat="1" applyFont="1" applyBorder="1" applyAlignment="1">
      <alignment horizontal="left" vertical="center"/>
    </xf>
    <xf numFmtId="172" fontId="17" fillId="0" borderId="42" xfId="0" applyNumberFormat="1" applyFont="1" applyBorder="1" applyAlignment="1">
      <alignment horizontal="left" vertical="center"/>
    </xf>
    <xf numFmtId="0" fontId="33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0" fontId="43" fillId="0" borderId="0" xfId="0" applyFont="1" applyAlignment="1">
      <alignment horizontal="left" vertical="top" wrapText="1"/>
    </xf>
    <xf numFmtId="0" fontId="17" fillId="0" borderId="0" xfId="0" applyFont="1" applyAlignment="1">
      <alignment horizontal="center"/>
    </xf>
    <xf numFmtId="0" fontId="43" fillId="0" borderId="0" xfId="0" applyFont="1" applyAlignment="1">
      <alignment horizontal="left" vertical="center" wrapText="1"/>
    </xf>
    <xf numFmtId="0" fontId="29" fillId="0" borderId="0" xfId="0" applyFont="1" applyAlignment="1">
      <alignment horizontal="center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vertical="center"/>
    </xf>
    <xf numFmtId="0" fontId="30" fillId="0" borderId="0" xfId="0" applyFont="1" applyAlignment="1">
      <alignment horizontal="center" vertical="center" wrapText="1"/>
    </xf>
    <xf numFmtId="0" fontId="33" fillId="0" borderId="0" xfId="5" applyFont="1" applyAlignment="1">
      <alignment horizontal="center" vertical="top" wrapText="1"/>
    </xf>
    <xf numFmtId="0" fontId="29" fillId="0" borderId="0" xfId="5" applyFont="1" applyAlignment="1">
      <alignment horizontal="left" vertical="top" wrapText="1"/>
    </xf>
    <xf numFmtId="0" fontId="29" fillId="0" borderId="0" xfId="5" applyFont="1" applyAlignment="1">
      <alignment horizontal="center" vertical="top"/>
    </xf>
    <xf numFmtId="0" fontId="32" fillId="0" borderId="0" xfId="5" applyFont="1" applyAlignment="1">
      <alignment horizontal="left" vertical="top" wrapText="1"/>
    </xf>
    <xf numFmtId="172" fontId="17" fillId="0" borderId="41" xfId="0" applyNumberFormat="1" applyFont="1" applyBorder="1" applyAlignment="1">
      <alignment horizontal="center" vertical="center"/>
    </xf>
    <xf numFmtId="44" fontId="29" fillId="0" borderId="40" xfId="8" applyFont="1" applyBorder="1" applyAlignment="1">
      <alignment horizontal="center" vertical="center"/>
    </xf>
    <xf numFmtId="0" fontId="33" fillId="0" borderId="0" xfId="5" applyFont="1" applyAlignment="1">
      <alignment horizontal="center" vertical="center"/>
    </xf>
    <xf numFmtId="0" fontId="33" fillId="0" borderId="0" xfId="5" applyFont="1" applyAlignment="1">
      <alignment horizontal="center" vertical="center" wrapText="1"/>
    </xf>
    <xf numFmtId="171" fontId="33" fillId="0" borderId="0" xfId="6" applyFont="1" applyFill="1" applyBorder="1" applyAlignment="1" applyProtection="1">
      <alignment horizontal="center" vertical="center"/>
    </xf>
    <xf numFmtId="164" fontId="33" fillId="0" borderId="0" xfId="6" applyNumberFormat="1" applyFont="1" applyFill="1" applyBorder="1" applyAlignment="1" applyProtection="1">
      <alignment horizontal="center" vertical="center" wrapText="1"/>
    </xf>
    <xf numFmtId="0" fontId="32" fillId="0" borderId="0" xfId="5" applyFont="1" applyAlignment="1">
      <alignment horizontal="left" vertical="center" wrapText="1"/>
    </xf>
    <xf numFmtId="170" fontId="29" fillId="0" borderId="0" xfId="0" applyNumberFormat="1" applyFont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17" fillId="0" borderId="0" xfId="0" applyFont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3" fillId="0" borderId="0" xfId="0" applyFont="1" applyAlignment="1">
      <alignment vertical="center"/>
    </xf>
    <xf numFmtId="44" fontId="29" fillId="10" borderId="48" xfId="8" applyFont="1" applyFill="1" applyBorder="1" applyAlignment="1">
      <alignment horizontal="center" vertical="center"/>
    </xf>
    <xf numFmtId="44" fontId="29" fillId="10" borderId="49" xfId="8" applyFont="1" applyFill="1" applyBorder="1" applyAlignment="1">
      <alignment horizontal="center" vertical="center"/>
    </xf>
    <xf numFmtId="44" fontId="29" fillId="10" borderId="65" xfId="8" applyFont="1" applyFill="1" applyBorder="1" applyAlignment="1">
      <alignment horizontal="center" vertical="center"/>
    </xf>
    <xf numFmtId="44" fontId="29" fillId="10" borderId="60" xfId="8" applyFont="1" applyFill="1" applyBorder="1" applyAlignment="1">
      <alignment horizontal="center" vertical="center"/>
    </xf>
    <xf numFmtId="44" fontId="29" fillId="10" borderId="47" xfId="8" applyFont="1" applyFill="1" applyBorder="1" applyAlignment="1">
      <alignment horizontal="center" vertical="center"/>
    </xf>
    <xf numFmtId="44" fontId="29" fillId="10" borderId="78" xfId="8" applyFont="1" applyFill="1" applyBorder="1" applyAlignment="1">
      <alignment horizontal="center" vertical="center"/>
    </xf>
    <xf numFmtId="0" fontId="29" fillId="0" borderId="43" xfId="0" applyFont="1" applyBorder="1" applyAlignment="1">
      <alignment vertical="center"/>
    </xf>
    <xf numFmtId="0" fontId="29" fillId="0" borderId="36" xfId="0" applyFont="1" applyBorder="1" applyAlignment="1">
      <alignment vertical="center"/>
    </xf>
    <xf numFmtId="10" fontId="29" fillId="0" borderId="39" xfId="1" applyNumberFormat="1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/>
    </xf>
    <xf numFmtId="0" fontId="58" fillId="0" borderId="38" xfId="0" applyFont="1" applyBorder="1" applyAlignment="1">
      <alignment horizontal="center" vertical="center"/>
    </xf>
    <xf numFmtId="0" fontId="29" fillId="0" borderId="1" xfId="0" applyFont="1" applyBorder="1" applyAlignment="1">
      <alignment horizontal="left" vertical="center"/>
    </xf>
    <xf numFmtId="0" fontId="58" fillId="0" borderId="7" xfId="0" applyFont="1" applyBorder="1" applyAlignment="1">
      <alignment horizontal="center" vertical="center"/>
    </xf>
    <xf numFmtId="10" fontId="29" fillId="0" borderId="38" xfId="1" applyNumberFormat="1" applyFont="1" applyBorder="1" applyAlignment="1">
      <alignment horizontal="center" vertical="center"/>
    </xf>
    <xf numFmtId="0" fontId="52" fillId="17" borderId="4" xfId="0" applyFont="1" applyFill="1" applyBorder="1" applyAlignment="1">
      <alignment horizontal="center" vertical="center" wrapText="1"/>
    </xf>
    <xf numFmtId="0" fontId="59" fillId="17" borderId="4" xfId="0" applyFont="1" applyFill="1" applyBorder="1" applyAlignment="1">
      <alignment horizontal="center" vertical="center" wrapText="1"/>
    </xf>
    <xf numFmtId="170" fontId="17" fillId="0" borderId="0" xfId="0" applyNumberFormat="1" applyFont="1" applyAlignment="1">
      <alignment horizontal="center"/>
    </xf>
    <xf numFmtId="170" fontId="17" fillId="0" borderId="0" xfId="0" applyNumberFormat="1" applyFont="1" applyAlignment="1">
      <alignment horizontal="center" vertical="center"/>
    </xf>
    <xf numFmtId="170" fontId="17" fillId="0" borderId="0" xfId="0" applyNumberFormat="1" applyFont="1" applyAlignment="1">
      <alignment horizontal="center" vertical="top"/>
    </xf>
    <xf numFmtId="0" fontId="29" fillId="0" borderId="0" xfId="0" applyFont="1" applyAlignment="1">
      <alignment vertical="top"/>
    </xf>
    <xf numFmtId="4" fontId="29" fillId="0" borderId="30" xfId="0" applyNumberFormat="1" applyFont="1" applyBorder="1" applyAlignment="1">
      <alignment horizontal="right" vertical="center" wrapText="1"/>
    </xf>
    <xf numFmtId="0" fontId="51" fillId="19" borderId="64" xfId="0" applyFont="1" applyFill="1" applyBorder="1" applyAlignment="1">
      <alignment horizontal="center" vertical="center" wrapText="1"/>
    </xf>
    <xf numFmtId="4" fontId="29" fillId="0" borderId="40" xfId="0" applyNumberFormat="1" applyFont="1" applyBorder="1" applyAlignment="1">
      <alignment horizontal="right" vertical="center" wrapText="1"/>
    </xf>
    <xf numFmtId="10" fontId="29" fillId="0" borderId="30" xfId="1" applyNumberFormat="1" applyFont="1" applyFill="1" applyBorder="1" applyAlignment="1">
      <alignment horizontal="center" vertical="center" wrapText="1"/>
    </xf>
    <xf numFmtId="4" fontId="29" fillId="0" borderId="42" xfId="0" applyNumberFormat="1" applyFont="1" applyBorder="1" applyAlignment="1">
      <alignment horizontal="right" vertical="center" wrapText="1"/>
    </xf>
    <xf numFmtId="0" fontId="6" fillId="3" borderId="43" xfId="3" applyFont="1" applyFill="1" applyBorder="1" applyAlignment="1" applyProtection="1">
      <alignment vertical="center"/>
      <protection locked="0"/>
    </xf>
    <xf numFmtId="0" fontId="6" fillId="3" borderId="39" xfId="3" applyFont="1" applyFill="1" applyBorder="1" applyAlignment="1" applyProtection="1">
      <alignment vertical="center"/>
      <protection locked="0"/>
    </xf>
    <xf numFmtId="0" fontId="16" fillId="3" borderId="39" xfId="3" applyFont="1" applyFill="1" applyBorder="1" applyAlignment="1" applyProtection="1">
      <alignment vertical="center"/>
      <protection locked="0"/>
    </xf>
    <xf numFmtId="0" fontId="0" fillId="0" borderId="39" xfId="0" applyBorder="1"/>
    <xf numFmtId="0" fontId="55" fillId="0" borderId="0" xfId="9" applyFont="1" applyBorder="1" applyAlignment="1">
      <alignment vertical="top" wrapText="1"/>
    </xf>
    <xf numFmtId="0" fontId="29" fillId="3" borderId="0" xfId="0" applyFont="1" applyFill="1" applyAlignment="1">
      <alignment vertical="center"/>
    </xf>
    <xf numFmtId="0" fontId="61" fillId="3" borderId="0" xfId="0" applyFont="1" applyFill="1" applyAlignment="1">
      <alignment horizontal="center" vertical="center"/>
    </xf>
    <xf numFmtId="17" fontId="17" fillId="0" borderId="0" xfId="0" applyNumberFormat="1" applyFont="1"/>
    <xf numFmtId="0" fontId="29" fillId="0" borderId="42" xfId="0" applyFont="1" applyBorder="1" applyAlignment="1">
      <alignment horizontal="right" vertical="center"/>
    </xf>
    <xf numFmtId="0" fontId="46" fillId="0" borderId="7" xfId="0" applyFont="1" applyBorder="1" applyAlignment="1">
      <alignment vertical="center" wrapText="1"/>
    </xf>
    <xf numFmtId="0" fontId="46" fillId="0" borderId="7" xfId="0" applyFont="1" applyBorder="1" applyAlignment="1">
      <alignment vertical="top" wrapText="1"/>
    </xf>
    <xf numFmtId="0" fontId="64" fillId="0" borderId="1" xfId="0" applyFont="1" applyBorder="1" applyAlignment="1">
      <alignment horizontal="center" vertical="center" wrapText="1"/>
    </xf>
    <xf numFmtId="0" fontId="65" fillId="19" borderId="1" xfId="0" applyFont="1" applyFill="1" applyBorder="1" applyAlignment="1">
      <alignment horizontal="center" vertical="center" wrapText="1"/>
    </xf>
    <xf numFmtId="0" fontId="65" fillId="19" borderId="37" xfId="0" applyFont="1" applyFill="1" applyBorder="1" applyAlignment="1">
      <alignment horizontal="center" vertical="center" wrapText="1"/>
    </xf>
    <xf numFmtId="0" fontId="64" fillId="0" borderId="7" xfId="0" applyFont="1" applyBorder="1" applyAlignment="1">
      <alignment horizontal="center" vertical="center" wrapText="1"/>
    </xf>
    <xf numFmtId="0" fontId="65" fillId="19" borderId="70" xfId="0" applyFont="1" applyFill="1" applyBorder="1" applyAlignment="1">
      <alignment horizontal="center" vertical="center" wrapText="1"/>
    </xf>
    <xf numFmtId="176" fontId="0" fillId="0" borderId="0" xfId="0" applyNumberFormat="1" applyAlignment="1">
      <alignment vertical="center"/>
    </xf>
    <xf numFmtId="0" fontId="46" fillId="0" borderId="11" xfId="0" applyFont="1" applyBorder="1" applyAlignment="1">
      <alignment horizontal="center" vertical="center" wrapText="1"/>
    </xf>
    <xf numFmtId="0" fontId="46" fillId="0" borderId="16" xfId="0" applyFont="1" applyBorder="1" applyAlignment="1">
      <alignment vertical="center" wrapText="1"/>
    </xf>
    <xf numFmtId="0" fontId="30" fillId="4" borderId="1" xfId="0" applyFont="1" applyFill="1" applyBorder="1" applyAlignment="1">
      <alignment horizontal="center" vertical="center"/>
    </xf>
    <xf numFmtId="173" fontId="29" fillId="0" borderId="42" xfId="8" applyNumberFormat="1" applyFont="1" applyBorder="1" applyAlignment="1">
      <alignment horizontal="center" vertical="center"/>
    </xf>
    <xf numFmtId="0" fontId="0" fillId="0" borderId="0" xfId="0" applyAlignment="1">
      <alignment wrapText="1"/>
    </xf>
    <xf numFmtId="0" fontId="39" fillId="0" borderId="0" xfId="0" applyFont="1"/>
    <xf numFmtId="0" fontId="5" fillId="0" borderId="0" xfId="0" applyFont="1" applyAlignment="1">
      <alignment horizontal="center" vertical="center"/>
    </xf>
    <xf numFmtId="0" fontId="0" fillId="0" borderId="90" xfId="0" applyBorder="1" applyAlignment="1">
      <alignment vertical="center"/>
    </xf>
    <xf numFmtId="176" fontId="0" fillId="0" borderId="91" xfId="0" applyNumberFormat="1" applyBorder="1" applyAlignment="1">
      <alignment vertical="center"/>
    </xf>
    <xf numFmtId="0" fontId="0" fillId="7" borderId="87" xfId="0" applyFill="1" applyBorder="1" applyAlignment="1">
      <alignment vertical="center" wrapText="1"/>
    </xf>
    <xf numFmtId="0" fontId="0" fillId="7" borderId="87" xfId="0" applyFill="1" applyBorder="1" applyAlignment="1">
      <alignment vertical="center"/>
    </xf>
    <xf numFmtId="0" fontId="0" fillId="7" borderId="88" xfId="0" applyFill="1" applyBorder="1" applyAlignment="1">
      <alignment vertical="center" wrapText="1"/>
    </xf>
    <xf numFmtId="0" fontId="29" fillId="0" borderId="15" xfId="0" applyFont="1" applyBorder="1" applyAlignment="1">
      <alignment horizontal="center" vertical="center"/>
    </xf>
    <xf numFmtId="0" fontId="29" fillId="3" borderId="15" xfId="0" applyFont="1" applyFill="1" applyBorder="1" applyAlignment="1">
      <alignment horizontal="center" vertical="center"/>
    </xf>
    <xf numFmtId="0" fontId="69" fillId="7" borderId="86" xfId="0" applyFont="1" applyFill="1" applyBorder="1" applyAlignment="1">
      <alignment wrapText="1"/>
    </xf>
    <xf numFmtId="0" fontId="69" fillId="7" borderId="87" xfId="0" applyFont="1" applyFill="1" applyBorder="1" applyAlignment="1">
      <alignment wrapText="1"/>
    </xf>
    <xf numFmtId="0" fontId="69" fillId="7" borderId="88" xfId="0" applyFont="1" applyFill="1" applyBorder="1" applyAlignment="1">
      <alignment wrapText="1"/>
    </xf>
    <xf numFmtId="176" fontId="0" fillId="0" borderId="89" xfId="0" applyNumberFormat="1" applyBorder="1"/>
    <xf numFmtId="176" fontId="0" fillId="0" borderId="90" xfId="0" applyNumberFormat="1" applyBorder="1"/>
    <xf numFmtId="2" fontId="0" fillId="0" borderId="90" xfId="0" applyNumberFormat="1" applyBorder="1"/>
    <xf numFmtId="176" fontId="0" fillId="0" borderId="91" xfId="0" applyNumberFormat="1" applyBorder="1"/>
    <xf numFmtId="0" fontId="32" fillId="0" borderId="92" xfId="0" applyFont="1" applyBorder="1" applyAlignment="1">
      <alignment horizontal="center" vertical="center"/>
    </xf>
    <xf numFmtId="0" fontId="48" fillId="0" borderId="93" xfId="0" applyFont="1" applyBorder="1" applyAlignment="1">
      <alignment horizontal="left" vertical="center" wrapText="1"/>
    </xf>
    <xf numFmtId="0" fontId="32" fillId="0" borderId="93" xfId="0" applyFont="1" applyBorder="1" applyAlignment="1">
      <alignment horizontal="center" vertical="center"/>
    </xf>
    <xf numFmtId="176" fontId="32" fillId="0" borderId="93" xfId="0" applyNumberFormat="1" applyFont="1" applyBorder="1" applyAlignment="1">
      <alignment horizontal="center" vertical="center"/>
    </xf>
    <xf numFmtId="174" fontId="32" fillId="0" borderId="93" xfId="8" applyNumberFormat="1" applyFont="1" applyBorder="1" applyAlignment="1">
      <alignment horizontal="center" vertical="center"/>
    </xf>
    <xf numFmtId="177" fontId="32" fillId="0" borderId="93" xfId="8" applyNumberFormat="1" applyFont="1" applyBorder="1" applyAlignment="1">
      <alignment horizontal="center" vertical="center"/>
    </xf>
    <xf numFmtId="44" fontId="32" fillId="10" borderId="93" xfId="8" applyFont="1" applyFill="1" applyBorder="1" applyAlignment="1">
      <alignment horizontal="center" vertical="center"/>
    </xf>
    <xf numFmtId="44" fontId="32" fillId="10" borderId="94" xfId="8" applyFont="1" applyFill="1" applyBorder="1" applyAlignment="1">
      <alignment horizontal="center" vertical="center"/>
    </xf>
    <xf numFmtId="0" fontId="70" fillId="19" borderId="93" xfId="0" applyFont="1" applyFill="1" applyBorder="1" applyAlignment="1">
      <alignment horizontal="center" vertical="center" wrapText="1"/>
    </xf>
    <xf numFmtId="0" fontId="5" fillId="21" borderId="83" xfId="0" applyFont="1" applyFill="1" applyBorder="1" applyAlignment="1">
      <alignment horizontal="center"/>
    </xf>
    <xf numFmtId="0" fontId="0" fillId="0" borderId="84" xfId="0" applyBorder="1" applyAlignment="1">
      <alignment vertical="center"/>
    </xf>
    <xf numFmtId="176" fontId="0" fillId="0" borderId="85" xfId="0" applyNumberFormat="1" applyBorder="1" applyAlignment="1">
      <alignment horizontal="center"/>
    </xf>
    <xf numFmtId="0" fontId="50" fillId="21" borderId="12" xfId="0" applyFont="1" applyFill="1" applyBorder="1" applyAlignment="1">
      <alignment vertical="center" wrapText="1"/>
    </xf>
    <xf numFmtId="0" fontId="50" fillId="0" borderId="12" xfId="0" applyFont="1" applyBorder="1" applyAlignment="1">
      <alignment vertical="center" wrapText="1"/>
    </xf>
    <xf numFmtId="0" fontId="50" fillId="21" borderId="12" xfId="0" applyFont="1" applyFill="1" applyBorder="1" applyAlignment="1">
      <alignment horizontal="left" vertical="center" wrapText="1"/>
    </xf>
    <xf numFmtId="0" fontId="5" fillId="21" borderId="13" xfId="0" applyFont="1" applyFill="1" applyBorder="1" applyAlignment="1">
      <alignment horizontal="center"/>
    </xf>
    <xf numFmtId="0" fontId="5" fillId="21" borderId="84" xfId="0" applyFont="1" applyFill="1" applyBorder="1" applyAlignment="1">
      <alignment horizontal="center"/>
    </xf>
    <xf numFmtId="176" fontId="0" fillId="0" borderId="85" xfId="0" applyNumberFormat="1" applyBorder="1" applyAlignment="1">
      <alignment horizontal="center" vertical="center"/>
    </xf>
    <xf numFmtId="0" fontId="5" fillId="21" borderId="19" xfId="0" applyFont="1" applyFill="1" applyBorder="1" applyAlignment="1">
      <alignment horizontal="center" vertical="center"/>
    </xf>
    <xf numFmtId="0" fontId="0" fillId="0" borderId="84" xfId="0" applyBorder="1" applyAlignment="1">
      <alignment horizontal="center" vertical="center"/>
    </xf>
    <xf numFmtId="0" fontId="5" fillId="21" borderId="108" xfId="0" applyFont="1" applyFill="1" applyBorder="1" applyAlignment="1">
      <alignment horizontal="center"/>
    </xf>
    <xf numFmtId="0" fontId="0" fillId="0" borderId="109" xfId="0" applyBorder="1" applyAlignment="1">
      <alignment horizontal="center" vertical="center" wrapText="1"/>
    </xf>
    <xf numFmtId="0" fontId="5" fillId="21" borderId="109" xfId="0" applyFont="1" applyFill="1" applyBorder="1" applyAlignment="1">
      <alignment horizontal="center"/>
    </xf>
    <xf numFmtId="176" fontId="0" fillId="0" borderId="110" xfId="0" applyNumberFormat="1" applyBorder="1" applyAlignment="1">
      <alignment horizontal="center" vertical="center"/>
    </xf>
    <xf numFmtId="0" fontId="0" fillId="0" borderId="109" xfId="0" applyBorder="1" applyAlignment="1">
      <alignment horizontal="center" vertical="center"/>
    </xf>
    <xf numFmtId="0" fontId="0" fillId="7" borderId="99" xfId="0" applyFill="1" applyBorder="1" applyAlignment="1">
      <alignment vertical="center"/>
    </xf>
    <xf numFmtId="176" fontId="0" fillId="0" borderId="111" xfId="0" applyNumberFormat="1" applyBorder="1" applyAlignment="1">
      <alignment vertical="center"/>
    </xf>
    <xf numFmtId="0" fontId="50" fillId="0" borderId="1" xfId="0" applyFont="1" applyBorder="1" applyAlignment="1">
      <alignment horizontal="left" vertical="center" wrapText="1"/>
    </xf>
    <xf numFmtId="0" fontId="49" fillId="0" borderId="1" xfId="0" applyFont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 wrapText="1"/>
    </xf>
    <xf numFmtId="9" fontId="26" fillId="3" borderId="0" xfId="1" applyFont="1" applyFill="1" applyAlignment="1">
      <alignment vertical="center"/>
    </xf>
    <xf numFmtId="0" fontId="29" fillId="0" borderId="44" xfId="0" applyFont="1" applyBorder="1" applyAlignment="1">
      <alignment vertical="center"/>
    </xf>
    <xf numFmtId="0" fontId="61" fillId="0" borderId="0" xfId="0" applyFont="1" applyAlignment="1">
      <alignment horizontal="center" vertical="center"/>
    </xf>
    <xf numFmtId="0" fontId="61" fillId="0" borderId="40" xfId="0" applyFont="1" applyBorder="1" applyAlignment="1">
      <alignment horizontal="center" vertical="center"/>
    </xf>
    <xf numFmtId="0" fontId="33" fillId="0" borderId="39" xfId="0" applyFont="1" applyBorder="1" applyAlignment="1">
      <alignment vertical="center"/>
    </xf>
    <xf numFmtId="0" fontId="33" fillId="0" borderId="39" xfId="0" applyFont="1" applyBorder="1" applyAlignment="1">
      <alignment vertical="center" wrapText="1"/>
    </xf>
    <xf numFmtId="0" fontId="17" fillId="0" borderId="39" xfId="0" applyFont="1" applyBorder="1"/>
    <xf numFmtId="0" fontId="17" fillId="0" borderId="39" xfId="0" quotePrefix="1" applyFont="1" applyBorder="1"/>
    <xf numFmtId="175" fontId="17" fillId="0" borderId="39" xfId="0" applyNumberFormat="1" applyFont="1" applyBorder="1" applyAlignment="1">
      <alignment horizontal="center" vertical="center"/>
    </xf>
    <xf numFmtId="175" fontId="17" fillId="0" borderId="39" xfId="0" applyNumberFormat="1" applyFont="1" applyBorder="1" applyAlignment="1">
      <alignment horizontal="center"/>
    </xf>
    <xf numFmtId="175" fontId="17" fillId="0" borderId="39" xfId="0" applyNumberFormat="1" applyFont="1" applyBorder="1" applyAlignment="1">
      <alignment horizontal="center" vertical="top"/>
    </xf>
    <xf numFmtId="4" fontId="29" fillId="0" borderId="0" xfId="0" applyNumberFormat="1" applyFont="1" applyAlignment="1">
      <alignment horizontal="right" vertical="top" wrapText="1"/>
    </xf>
    <xf numFmtId="10" fontId="29" fillId="0" borderId="0" xfId="1" applyNumberFormat="1" applyFont="1" applyFill="1" applyBorder="1" applyAlignment="1">
      <alignment horizontal="center" vertical="top" wrapText="1"/>
    </xf>
    <xf numFmtId="0" fontId="29" fillId="0" borderId="40" xfId="0" applyFont="1" applyBorder="1" applyAlignment="1">
      <alignment vertical="top"/>
    </xf>
    <xf numFmtId="0" fontId="29" fillId="0" borderId="39" xfId="0" applyFont="1" applyBorder="1" applyAlignment="1">
      <alignment vertical="top"/>
    </xf>
    <xf numFmtId="10" fontId="29" fillId="0" borderId="41" xfId="1" applyNumberFormat="1" applyFont="1" applyFill="1" applyBorder="1" applyAlignment="1">
      <alignment horizontal="center" vertical="center" wrapText="1"/>
    </xf>
    <xf numFmtId="176" fontId="0" fillId="0" borderId="0" xfId="0" applyNumberFormat="1"/>
    <xf numFmtId="4" fontId="75" fillId="0" borderId="7" xfId="10" applyNumberFormat="1" applyFont="1" applyBorder="1" applyAlignment="1">
      <alignment horizontal="right" vertical="center" wrapText="1"/>
    </xf>
    <xf numFmtId="4" fontId="46" fillId="0" borderId="7" xfId="10" applyNumberFormat="1" applyFont="1" applyBorder="1" applyAlignment="1">
      <alignment horizontal="right" vertical="center" wrapText="1"/>
    </xf>
    <xf numFmtId="4" fontId="6" fillId="0" borderId="0" xfId="0" applyNumberFormat="1" applyFont="1" applyAlignment="1">
      <alignment vertical="center"/>
    </xf>
    <xf numFmtId="0" fontId="73" fillId="0" borderId="0" xfId="0" applyFont="1" applyAlignment="1">
      <alignment horizontal="center" vertical="center" wrapText="1"/>
    </xf>
    <xf numFmtId="0" fontId="42" fillId="0" borderId="0" xfId="0" applyFont="1" applyAlignment="1">
      <alignment horizontal="center" vertical="center" wrapText="1"/>
    </xf>
    <xf numFmtId="0" fontId="62" fillId="0" borderId="0" xfId="0" applyFont="1" applyAlignment="1">
      <alignment horizontal="center" vertical="center"/>
    </xf>
    <xf numFmtId="0" fontId="42" fillId="7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42" fillId="0" borderId="0" xfId="0" applyFont="1" applyAlignment="1">
      <alignment horizontal="center" vertical="center"/>
    </xf>
    <xf numFmtId="0" fontId="6" fillId="3" borderId="41" xfId="3" applyFont="1" applyFill="1" applyBorder="1" applyAlignment="1">
      <alignment horizontal="left" vertical="center" wrapText="1"/>
    </xf>
    <xf numFmtId="0" fontId="6" fillId="3" borderId="30" xfId="3" applyFont="1" applyFill="1" applyBorder="1" applyAlignment="1">
      <alignment horizontal="left" vertical="center" wrapText="1"/>
    </xf>
    <xf numFmtId="0" fontId="6" fillId="3" borderId="42" xfId="3" applyFont="1" applyFill="1" applyBorder="1" applyAlignment="1">
      <alignment horizontal="left" vertical="center" wrapText="1"/>
    </xf>
    <xf numFmtId="0" fontId="5" fillId="3" borderId="59" xfId="3" applyFont="1" applyFill="1" applyBorder="1" applyAlignment="1">
      <alignment horizontal="center" vertical="center" wrapText="1"/>
    </xf>
    <xf numFmtId="0" fontId="5" fillId="3" borderId="58" xfId="3" applyFont="1" applyFill="1" applyBorder="1" applyAlignment="1">
      <alignment horizontal="center" vertical="center" wrapText="1"/>
    </xf>
    <xf numFmtId="0" fontId="26" fillId="18" borderId="43" xfId="3" applyFont="1" applyFill="1" applyBorder="1" applyAlignment="1">
      <alignment horizontal="center" vertical="center" wrapText="1"/>
    </xf>
    <xf numFmtId="0" fontId="26" fillId="18" borderId="36" xfId="3" applyFont="1" applyFill="1" applyBorder="1" applyAlignment="1">
      <alignment horizontal="center" vertical="center" wrapText="1"/>
    </xf>
    <xf numFmtId="0" fontId="26" fillId="18" borderId="44" xfId="3" applyFont="1" applyFill="1" applyBorder="1" applyAlignment="1">
      <alignment horizontal="center" vertical="center" wrapText="1"/>
    </xf>
    <xf numFmtId="0" fontId="10" fillId="18" borderId="39" xfId="3" applyFont="1" applyFill="1" applyBorder="1" applyAlignment="1">
      <alignment horizontal="center" vertical="center"/>
    </xf>
    <xf numFmtId="0" fontId="10" fillId="18" borderId="3" xfId="3" applyFont="1" applyFill="1" applyBorder="1" applyAlignment="1">
      <alignment horizontal="center" vertical="center"/>
    </xf>
    <xf numFmtId="0" fontId="44" fillId="0" borderId="41" xfId="7" applyBorder="1" applyAlignment="1">
      <alignment horizontal="center" wrapText="1"/>
    </xf>
    <xf numFmtId="0" fontId="44" fillId="0" borderId="30" xfId="7" applyBorder="1" applyAlignment="1">
      <alignment horizontal="center" wrapText="1"/>
    </xf>
    <xf numFmtId="0" fontId="44" fillId="0" borderId="42" xfId="7" applyBorder="1" applyAlignment="1">
      <alignment horizontal="center" wrapText="1"/>
    </xf>
    <xf numFmtId="0" fontId="0" fillId="0" borderId="5" xfId="0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19" fillId="2" borderId="7" xfId="0" applyFont="1" applyFill="1" applyBorder="1" applyAlignment="1">
      <alignment horizontal="center" vertical="center"/>
    </xf>
    <xf numFmtId="0" fontId="19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9" fillId="2" borderId="4" xfId="0" applyFont="1" applyFill="1" applyBorder="1" applyAlignment="1">
      <alignment horizontal="center" vertical="center"/>
    </xf>
    <xf numFmtId="0" fontId="19" fillId="2" borderId="5" xfId="0" applyFont="1" applyFill="1" applyBorder="1" applyAlignment="1">
      <alignment horizontal="center" vertical="center"/>
    </xf>
    <xf numFmtId="0" fontId="19" fillId="2" borderId="10" xfId="0" applyFont="1" applyFill="1" applyBorder="1" applyAlignment="1">
      <alignment horizontal="center" vertical="center"/>
    </xf>
    <xf numFmtId="0" fontId="22" fillId="2" borderId="16" xfId="0" applyFont="1" applyFill="1" applyBorder="1" applyAlignment="1">
      <alignment horizontal="center" vertical="center"/>
    </xf>
    <xf numFmtId="0" fontId="22" fillId="2" borderId="31" xfId="0" applyFont="1" applyFill="1" applyBorder="1" applyAlignment="1">
      <alignment horizontal="center" vertical="center"/>
    </xf>
    <xf numFmtId="0" fontId="22" fillId="2" borderId="17" xfId="0" applyFont="1" applyFill="1" applyBorder="1" applyAlignment="1">
      <alignment horizontal="center" vertical="center"/>
    </xf>
    <xf numFmtId="0" fontId="7" fillId="8" borderId="11" xfId="0" applyFont="1" applyFill="1" applyBorder="1" applyAlignment="1">
      <alignment horizontal="center" vertical="center"/>
    </xf>
    <xf numFmtId="0" fontId="7" fillId="8" borderId="1" xfId="0" applyFont="1" applyFill="1" applyBorder="1" applyAlignment="1">
      <alignment horizontal="center" vertical="center"/>
    </xf>
    <xf numFmtId="0" fontId="7" fillId="8" borderId="6" xfId="0" applyFont="1" applyFill="1" applyBorder="1" applyAlignment="1">
      <alignment horizontal="center" vertical="center"/>
    </xf>
    <xf numFmtId="0" fontId="7" fillId="8" borderId="12" xfId="0" applyFont="1" applyFill="1" applyBorder="1" applyAlignment="1">
      <alignment horizontal="left" vertical="center" wrapText="1"/>
    </xf>
    <xf numFmtId="0" fontId="7" fillId="8" borderId="13" xfId="0" applyFont="1" applyFill="1" applyBorder="1" applyAlignment="1">
      <alignment horizontal="left" vertical="center" wrapText="1"/>
    </xf>
    <xf numFmtId="0" fontId="7" fillId="8" borderId="7" xfId="0" applyFont="1" applyFill="1" applyBorder="1" applyAlignment="1">
      <alignment horizontal="left" vertical="center" wrapText="1"/>
    </xf>
    <xf numFmtId="0" fontId="7" fillId="8" borderId="8" xfId="0" applyFont="1" applyFill="1" applyBorder="1" applyAlignment="1">
      <alignment horizontal="left" vertical="center" wrapText="1"/>
    </xf>
    <xf numFmtId="0" fontId="0" fillId="0" borderId="6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0" xfId="0" applyAlignment="1">
      <alignment horizontal="left" wrapText="1"/>
    </xf>
    <xf numFmtId="0" fontId="35" fillId="0" borderId="0" xfId="0" applyFont="1" applyAlignment="1">
      <alignment horizontal="left" vertical="center" wrapText="1" readingOrder="1"/>
    </xf>
    <xf numFmtId="0" fontId="5" fillId="2" borderId="7" xfId="0" applyFont="1" applyFill="1" applyBorder="1" applyAlignment="1">
      <alignment horizontal="center"/>
    </xf>
    <xf numFmtId="0" fontId="5" fillId="2" borderId="9" xfId="0" applyFont="1" applyFill="1" applyBorder="1" applyAlignment="1">
      <alignment horizontal="center"/>
    </xf>
    <xf numFmtId="0" fontId="7" fillId="14" borderId="11" xfId="0" applyFont="1" applyFill="1" applyBorder="1" applyAlignment="1">
      <alignment horizontal="center" vertical="center"/>
    </xf>
    <xf numFmtId="0" fontId="7" fillId="14" borderId="1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16" borderId="7" xfId="0" applyFont="1" applyFill="1" applyBorder="1" applyAlignment="1">
      <alignment horizontal="center" vertical="center"/>
    </xf>
    <xf numFmtId="0" fontId="7" fillId="16" borderId="8" xfId="0" applyFont="1" applyFill="1" applyBorder="1" applyAlignment="1">
      <alignment horizontal="center" vertical="center"/>
    </xf>
    <xf numFmtId="0" fontId="7" fillId="16" borderId="9" xfId="0" applyFont="1" applyFill="1" applyBorder="1" applyAlignment="1">
      <alignment horizontal="center" vertical="center"/>
    </xf>
    <xf numFmtId="0" fontId="7" fillId="16" borderId="1" xfId="0" applyFont="1" applyFill="1" applyBorder="1" applyAlignment="1">
      <alignment horizontal="center" vertical="center"/>
    </xf>
    <xf numFmtId="0" fontId="55" fillId="0" borderId="0" xfId="9" applyFont="1" applyBorder="1" applyAlignment="1">
      <alignment horizontal="left" vertical="top" wrapText="1"/>
    </xf>
    <xf numFmtId="0" fontId="63" fillId="7" borderId="69" xfId="0" applyFont="1" applyFill="1" applyBorder="1" applyAlignment="1">
      <alignment horizontal="left" vertical="center" wrapText="1"/>
    </xf>
    <xf numFmtId="0" fontId="63" fillId="7" borderId="5" xfId="0" applyFont="1" applyFill="1" applyBorder="1" applyAlignment="1">
      <alignment horizontal="left" vertical="center" wrapText="1"/>
    </xf>
    <xf numFmtId="0" fontId="63" fillId="7" borderId="82" xfId="0" applyFont="1" applyFill="1" applyBorder="1" applyAlignment="1">
      <alignment horizontal="left" vertical="center" wrapText="1"/>
    </xf>
    <xf numFmtId="0" fontId="63" fillId="7" borderId="39" xfId="0" applyFont="1" applyFill="1" applyBorder="1" applyAlignment="1">
      <alignment horizontal="left" vertical="center" wrapText="1"/>
    </xf>
    <xf numFmtId="0" fontId="63" fillId="7" borderId="0" xfId="0" applyFont="1" applyFill="1" applyAlignment="1">
      <alignment horizontal="left" vertical="center" wrapText="1"/>
    </xf>
    <xf numFmtId="0" fontId="63" fillId="7" borderId="40" xfId="0" applyFont="1" applyFill="1" applyBorder="1" applyAlignment="1">
      <alignment horizontal="left" vertical="center" wrapText="1"/>
    </xf>
    <xf numFmtId="0" fontId="33" fillId="0" borderId="0" xfId="0" applyFont="1" applyAlignment="1">
      <alignment horizontal="center" vertical="center" wrapText="1"/>
    </xf>
    <xf numFmtId="0" fontId="33" fillId="0" borderId="39" xfId="0" applyFont="1" applyBorder="1" applyAlignment="1">
      <alignment horizontal="center" vertical="center" wrapText="1"/>
    </xf>
    <xf numFmtId="0" fontId="44" fillId="0" borderId="69" xfId="7" applyBorder="1" applyAlignment="1">
      <alignment horizontal="left" vertical="center" wrapText="1"/>
    </xf>
    <xf numFmtId="0" fontId="29" fillId="0" borderId="82" xfId="0" applyFont="1" applyBorder="1" applyAlignment="1">
      <alignment horizontal="left" vertical="center" wrapText="1"/>
    </xf>
    <xf numFmtId="0" fontId="29" fillId="0" borderId="39" xfId="0" applyFont="1" applyBorder="1" applyAlignment="1">
      <alignment horizontal="left" vertical="center" wrapText="1"/>
    </xf>
    <xf numFmtId="0" fontId="29" fillId="0" borderId="40" xfId="0" applyFont="1" applyBorder="1" applyAlignment="1">
      <alignment horizontal="left" vertical="center" wrapText="1"/>
    </xf>
    <xf numFmtId="0" fontId="67" fillId="15" borderId="50" xfId="0" applyFont="1" applyFill="1" applyBorder="1" applyAlignment="1">
      <alignment horizontal="center" vertical="center"/>
    </xf>
    <xf numFmtId="0" fontId="67" fillId="15" borderId="51" xfId="0" applyFont="1" applyFill="1" applyBorder="1" applyAlignment="1">
      <alignment horizontal="center" vertical="center"/>
    </xf>
    <xf numFmtId="0" fontId="67" fillId="15" borderId="52" xfId="0" applyFont="1" applyFill="1" applyBorder="1" applyAlignment="1">
      <alignment horizontal="center" vertical="center"/>
    </xf>
    <xf numFmtId="0" fontId="64" fillId="0" borderId="7" xfId="0" applyFont="1" applyBorder="1" applyAlignment="1">
      <alignment horizontal="left" vertical="center" wrapText="1"/>
    </xf>
    <xf numFmtId="0" fontId="64" fillId="0" borderId="9" xfId="0" applyFont="1" applyBorder="1" applyAlignment="1">
      <alignment horizontal="left" vertical="center" wrapText="1"/>
    </xf>
    <xf numFmtId="0" fontId="33" fillId="15" borderId="43" xfId="0" applyFont="1" applyFill="1" applyBorder="1" applyAlignment="1">
      <alignment horizontal="center" vertical="center"/>
    </xf>
    <xf numFmtId="0" fontId="33" fillId="15" borderId="36" xfId="0" applyFont="1" applyFill="1" applyBorder="1" applyAlignment="1">
      <alignment horizontal="center" vertical="center"/>
    </xf>
    <xf numFmtId="0" fontId="29" fillId="0" borderId="43" xfId="0" applyFont="1" applyBorder="1" applyAlignment="1">
      <alignment horizontal="left" vertical="center" wrapText="1"/>
    </xf>
    <xf numFmtId="0" fontId="29" fillId="0" borderId="36" xfId="0" applyFont="1" applyBorder="1" applyAlignment="1">
      <alignment horizontal="left" vertical="center" wrapText="1"/>
    </xf>
    <xf numFmtId="0" fontId="29" fillId="0" borderId="44" xfId="0" applyFont="1" applyBorder="1" applyAlignment="1">
      <alignment horizontal="left" vertical="center" wrapText="1"/>
    </xf>
    <xf numFmtId="0" fontId="29" fillId="0" borderId="0" xfId="0" applyFont="1" applyAlignment="1">
      <alignment horizontal="left" vertical="center" wrapText="1"/>
    </xf>
    <xf numFmtId="0" fontId="29" fillId="0" borderId="45" xfId="0" applyFont="1" applyBorder="1" applyAlignment="1">
      <alignment horizontal="left" vertical="center" wrapText="1"/>
    </xf>
    <xf numFmtId="0" fontId="29" fillId="0" borderId="31" xfId="0" applyFont="1" applyBorder="1" applyAlignment="1">
      <alignment horizontal="left" vertical="center" wrapText="1"/>
    </xf>
    <xf numFmtId="0" fontId="29" fillId="0" borderId="49" xfId="0" applyFont="1" applyBorder="1" applyAlignment="1">
      <alignment horizontal="left" vertical="center" wrapText="1"/>
    </xf>
    <xf numFmtId="0" fontId="60" fillId="15" borderId="0" xfId="0" applyFont="1" applyFill="1" applyAlignment="1">
      <alignment horizontal="center" vertical="center"/>
    </xf>
    <xf numFmtId="0" fontId="64" fillId="0" borderId="61" xfId="0" applyFont="1" applyBorder="1" applyAlignment="1">
      <alignment horizontal="center" vertical="center" wrapText="1"/>
    </xf>
    <xf numFmtId="0" fontId="64" fillId="0" borderId="67" xfId="0" applyFont="1" applyBorder="1" applyAlignment="1">
      <alignment horizontal="center" vertical="center" wrapText="1"/>
    </xf>
    <xf numFmtId="0" fontId="64" fillId="0" borderId="71" xfId="0" applyFont="1" applyBorder="1" applyAlignment="1">
      <alignment horizontal="center" vertical="center" wrapText="1"/>
    </xf>
    <xf numFmtId="0" fontId="44" fillId="0" borderId="39" xfId="7" applyBorder="1" applyAlignment="1">
      <alignment horizontal="left" vertical="top" wrapText="1"/>
    </xf>
    <xf numFmtId="0" fontId="44" fillId="0" borderId="0" xfId="7" applyBorder="1" applyAlignment="1">
      <alignment horizontal="left" vertical="top" wrapText="1"/>
    </xf>
    <xf numFmtId="0" fontId="44" fillId="0" borderId="40" xfId="7" applyBorder="1" applyAlignment="1">
      <alignment horizontal="left" vertical="top" wrapText="1"/>
    </xf>
    <xf numFmtId="0" fontId="30" fillId="0" borderId="0" xfId="0" applyFont="1" applyAlignment="1">
      <alignment horizontal="left" vertical="center"/>
    </xf>
    <xf numFmtId="0" fontId="29" fillId="0" borderId="0" xfId="0" applyFont="1" applyAlignment="1">
      <alignment horizontal="left" vertical="center"/>
    </xf>
    <xf numFmtId="0" fontId="57" fillId="15" borderId="36" xfId="0" applyFont="1" applyFill="1" applyBorder="1" applyAlignment="1">
      <alignment horizontal="left" vertical="center" wrapText="1"/>
    </xf>
    <xf numFmtId="0" fontId="57" fillId="15" borderId="44" xfId="0" applyFont="1" applyFill="1" applyBorder="1" applyAlignment="1">
      <alignment horizontal="left" vertical="center" wrapText="1"/>
    </xf>
    <xf numFmtId="0" fontId="57" fillId="15" borderId="31" xfId="0" applyFont="1" applyFill="1" applyBorder="1" applyAlignment="1">
      <alignment horizontal="left" vertical="center" wrapText="1"/>
    </xf>
    <xf numFmtId="0" fontId="57" fillId="15" borderId="49" xfId="0" applyFont="1" applyFill="1" applyBorder="1" applyAlignment="1">
      <alignment horizontal="left" vertical="center" wrapText="1"/>
    </xf>
    <xf numFmtId="0" fontId="44" fillId="0" borderId="66" xfId="7" applyBorder="1" applyAlignment="1">
      <alignment horizontal="left" vertical="center" wrapText="1"/>
    </xf>
    <xf numFmtId="0" fontId="44" fillId="0" borderId="8" xfId="7" applyFill="1" applyBorder="1" applyAlignment="1">
      <alignment horizontal="left" vertical="center" wrapText="1"/>
    </xf>
    <xf numFmtId="0" fontId="44" fillId="0" borderId="49" xfId="7" applyFill="1" applyBorder="1" applyAlignment="1">
      <alignment horizontal="left" vertical="center" wrapText="1"/>
    </xf>
    <xf numFmtId="0" fontId="44" fillId="0" borderId="0" xfId="7" applyFill="1" applyAlignment="1">
      <alignment horizontal="left" vertical="top" wrapText="1"/>
    </xf>
    <xf numFmtId="0" fontId="44" fillId="0" borderId="0" xfId="9" applyAlignment="1">
      <alignment horizontal="left" vertical="top" wrapText="1"/>
    </xf>
    <xf numFmtId="0" fontId="51" fillId="19" borderId="43" xfId="0" applyFont="1" applyFill="1" applyBorder="1" applyAlignment="1">
      <alignment horizontal="center" vertical="center" wrapText="1"/>
    </xf>
    <xf numFmtId="0" fontId="51" fillId="19" borderId="41" xfId="0" applyFont="1" applyFill="1" applyBorder="1" applyAlignment="1">
      <alignment horizontal="center" vertical="center" wrapText="1"/>
    </xf>
    <xf numFmtId="0" fontId="51" fillId="19" borderId="46" xfId="0" applyFont="1" applyFill="1" applyBorder="1" applyAlignment="1">
      <alignment horizontal="center" vertical="center" wrapText="1"/>
    </xf>
    <xf numFmtId="0" fontId="51" fillId="19" borderId="47" xfId="0" applyFont="1" applyFill="1" applyBorder="1" applyAlignment="1">
      <alignment horizontal="center" vertical="center" wrapText="1"/>
    </xf>
    <xf numFmtId="0" fontId="51" fillId="19" borderId="36" xfId="0" applyFont="1" applyFill="1" applyBorder="1" applyAlignment="1">
      <alignment horizontal="center" vertical="center" wrapText="1"/>
    </xf>
    <xf numFmtId="0" fontId="51" fillId="19" borderId="30" xfId="0" applyFont="1" applyFill="1" applyBorder="1" applyAlignment="1">
      <alignment horizontal="center" vertical="center" wrapText="1"/>
    </xf>
    <xf numFmtId="0" fontId="51" fillId="19" borderId="44" xfId="0" applyFont="1" applyFill="1" applyBorder="1" applyAlignment="1">
      <alignment horizontal="center" vertical="center" wrapText="1"/>
    </xf>
    <xf numFmtId="0" fontId="51" fillId="19" borderId="42" xfId="0" applyFont="1" applyFill="1" applyBorder="1" applyAlignment="1">
      <alignment horizontal="center" vertical="center" wrapText="1"/>
    </xf>
    <xf numFmtId="0" fontId="30" fillId="14" borderId="7" xfId="0" applyFont="1" applyFill="1" applyBorder="1" applyAlignment="1">
      <alignment horizontal="center" vertical="center"/>
    </xf>
    <xf numFmtId="0" fontId="30" fillId="14" borderId="9" xfId="0" applyFont="1" applyFill="1" applyBorder="1" applyAlignment="1">
      <alignment horizontal="center" vertical="center"/>
    </xf>
    <xf numFmtId="0" fontId="51" fillId="19" borderId="72" xfId="0" applyFont="1" applyFill="1" applyBorder="1" applyAlignment="1">
      <alignment horizontal="center" vertical="center" wrapText="1"/>
    </xf>
    <xf numFmtId="0" fontId="51" fillId="19" borderId="73" xfId="0" applyFont="1" applyFill="1" applyBorder="1" applyAlignment="1">
      <alignment horizontal="center" vertical="center" wrapText="1"/>
    </xf>
    <xf numFmtId="0" fontId="51" fillId="19" borderId="74" xfId="0" applyFont="1" applyFill="1" applyBorder="1" applyAlignment="1">
      <alignment horizontal="center" vertical="center" wrapText="1"/>
    </xf>
    <xf numFmtId="0" fontId="51" fillId="19" borderId="75" xfId="0" applyFont="1" applyFill="1" applyBorder="1" applyAlignment="1">
      <alignment horizontal="center" vertical="center" wrapText="1"/>
    </xf>
    <xf numFmtId="0" fontId="47" fillId="0" borderId="0" xfId="7" applyFont="1" applyFill="1" applyAlignment="1">
      <alignment horizontal="left" vertical="center" wrapText="1"/>
    </xf>
    <xf numFmtId="0" fontId="39" fillId="0" borderId="0" xfId="0" applyFont="1" applyAlignment="1">
      <alignment horizontal="left" vertical="center" wrapText="1"/>
    </xf>
    <xf numFmtId="0" fontId="30" fillId="4" borderId="1" xfId="0" applyFont="1" applyFill="1" applyBorder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66" fillId="15" borderId="66" xfId="0" applyFont="1" applyFill="1" applyBorder="1" applyAlignment="1">
      <alignment horizontal="center" vertical="center"/>
    </xf>
    <xf numFmtId="0" fontId="66" fillId="15" borderId="8" xfId="0" applyFont="1" applyFill="1" applyBorder="1" applyAlignment="1">
      <alignment horizontal="center" vertical="center"/>
    </xf>
    <xf numFmtId="0" fontId="66" fillId="15" borderId="60" xfId="0" applyFont="1" applyFill="1" applyBorder="1" applyAlignment="1">
      <alignment horizontal="center" vertical="center"/>
    </xf>
    <xf numFmtId="0" fontId="44" fillId="0" borderId="39" xfId="7" applyBorder="1" applyAlignment="1">
      <alignment horizontal="left" vertical="center" wrapText="1"/>
    </xf>
    <xf numFmtId="0" fontId="44" fillId="0" borderId="0" xfId="7" applyBorder="1" applyAlignment="1">
      <alignment horizontal="left" vertical="center" wrapText="1"/>
    </xf>
    <xf numFmtId="0" fontId="29" fillId="0" borderId="15" xfId="0" applyFont="1" applyBorder="1" applyAlignment="1">
      <alignment horizontal="center" vertical="center"/>
    </xf>
    <xf numFmtId="0" fontId="70" fillId="19" borderId="96" xfId="0" applyFont="1" applyFill="1" applyBorder="1" applyAlignment="1">
      <alignment horizontal="center" vertical="center" wrapText="1"/>
    </xf>
    <xf numFmtId="0" fontId="70" fillId="19" borderId="97" xfId="0" applyFont="1" applyFill="1" applyBorder="1" applyAlignment="1">
      <alignment horizontal="center" vertical="center" wrapText="1"/>
    </xf>
    <xf numFmtId="0" fontId="70" fillId="19" borderId="99" xfId="0" applyFont="1" applyFill="1" applyBorder="1" applyAlignment="1">
      <alignment horizontal="center" vertical="center" wrapText="1"/>
    </xf>
    <xf numFmtId="0" fontId="70" fillId="19" borderId="90" xfId="0" applyFont="1" applyFill="1" applyBorder="1" applyAlignment="1">
      <alignment horizontal="center" vertical="center" wrapText="1"/>
    </xf>
    <xf numFmtId="0" fontId="76" fillId="0" borderId="0" xfId="0" applyFont="1" applyAlignment="1">
      <alignment horizontal="left" vertical="center" wrapText="1"/>
    </xf>
    <xf numFmtId="0" fontId="0" fillId="0" borderId="100" xfId="0" applyBorder="1" applyAlignment="1">
      <alignment horizontal="center" vertical="center" wrapText="1"/>
    </xf>
    <xf numFmtId="0" fontId="0" fillId="0" borderId="101" xfId="0" applyBorder="1" applyAlignment="1">
      <alignment horizontal="center" vertical="center" wrapText="1"/>
    </xf>
    <xf numFmtId="0" fontId="0" fillId="0" borderId="102" xfId="0" applyBorder="1" applyAlignment="1">
      <alignment horizontal="center" vertical="center" wrapText="1"/>
    </xf>
    <xf numFmtId="0" fontId="0" fillId="0" borderId="103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04" xfId="0" applyBorder="1" applyAlignment="1">
      <alignment horizontal="center" vertical="center" wrapText="1"/>
    </xf>
    <xf numFmtId="0" fontId="44" fillId="0" borderId="15" xfId="9" applyBorder="1" applyAlignment="1">
      <alignment horizontal="center" vertical="center" wrapText="1"/>
    </xf>
    <xf numFmtId="0" fontId="5" fillId="0" borderId="108" xfId="0" applyFont="1" applyBorder="1" applyAlignment="1">
      <alignment horizontal="center" vertical="center" wrapText="1"/>
    </xf>
    <xf numFmtId="0" fontId="5" fillId="0" borderId="109" xfId="0" applyFont="1" applyBorder="1" applyAlignment="1">
      <alignment horizontal="center" vertical="center" wrapText="1"/>
    </xf>
    <xf numFmtId="0" fontId="5" fillId="0" borderId="110" xfId="0" applyFont="1" applyBorder="1" applyAlignment="1">
      <alignment horizontal="center" vertical="center" wrapText="1"/>
    </xf>
    <xf numFmtId="0" fontId="71" fillId="7" borderId="15" xfId="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44" fillId="0" borderId="100" xfId="7" applyBorder="1" applyAlignment="1">
      <alignment horizontal="center" wrapText="1"/>
    </xf>
    <xf numFmtId="0" fontId="44" fillId="0" borderId="101" xfId="9" applyBorder="1" applyAlignment="1">
      <alignment horizontal="center" wrapText="1"/>
    </xf>
    <xf numFmtId="0" fontId="44" fillId="0" borderId="102" xfId="9" applyBorder="1" applyAlignment="1">
      <alignment horizontal="center" wrapText="1"/>
    </xf>
    <xf numFmtId="0" fontId="44" fillId="0" borderId="103" xfId="9" applyBorder="1" applyAlignment="1">
      <alignment horizontal="center" wrapText="1"/>
    </xf>
    <xf numFmtId="0" fontId="44" fillId="0" borderId="0" xfId="9" applyBorder="1" applyAlignment="1">
      <alignment horizontal="center" wrapText="1"/>
    </xf>
    <xf numFmtId="0" fontId="44" fillId="0" borderId="104" xfId="9" applyBorder="1" applyAlignment="1">
      <alignment horizontal="center" wrapText="1"/>
    </xf>
    <xf numFmtId="0" fontId="44" fillId="0" borderId="105" xfId="9" applyBorder="1" applyAlignment="1">
      <alignment horizontal="center" wrapText="1"/>
    </xf>
    <xf numFmtId="0" fontId="44" fillId="0" borderId="106" xfId="9" applyBorder="1" applyAlignment="1">
      <alignment horizontal="center" wrapText="1"/>
    </xf>
    <xf numFmtId="0" fontId="44" fillId="0" borderId="107" xfId="9" applyBorder="1" applyAlignment="1">
      <alignment horizontal="center" wrapText="1"/>
    </xf>
    <xf numFmtId="0" fontId="70" fillId="19" borderId="87" xfId="0" applyFont="1" applyFill="1" applyBorder="1" applyAlignment="1">
      <alignment horizontal="center" vertical="center" wrapText="1"/>
    </xf>
    <xf numFmtId="0" fontId="70" fillId="19" borderId="88" xfId="0" applyFont="1" applyFill="1" applyBorder="1" applyAlignment="1">
      <alignment horizontal="center" vertical="center" wrapText="1"/>
    </xf>
    <xf numFmtId="0" fontId="70" fillId="19" borderId="91" xfId="0" applyFont="1" applyFill="1" applyBorder="1" applyAlignment="1">
      <alignment horizontal="center" vertical="center" wrapText="1"/>
    </xf>
    <xf numFmtId="0" fontId="70" fillId="19" borderId="86" xfId="0" applyFont="1" applyFill="1" applyBorder="1" applyAlignment="1">
      <alignment horizontal="center" vertical="center" wrapText="1"/>
    </xf>
    <xf numFmtId="0" fontId="70" fillId="19" borderId="89" xfId="0" applyFont="1" applyFill="1" applyBorder="1" applyAlignment="1">
      <alignment horizontal="center" vertical="center" wrapText="1"/>
    </xf>
    <xf numFmtId="0" fontId="70" fillId="19" borderId="98" xfId="0" applyFont="1" applyFill="1" applyBorder="1" applyAlignment="1">
      <alignment horizontal="center" vertical="center" wrapText="1"/>
    </xf>
    <xf numFmtId="0" fontId="70" fillId="19" borderId="95" xfId="0" applyFont="1" applyFill="1" applyBorder="1" applyAlignment="1">
      <alignment horizontal="center" vertical="center" wrapText="1"/>
    </xf>
    <xf numFmtId="0" fontId="30" fillId="14" borderId="15" xfId="0" applyFont="1" applyFill="1" applyBorder="1" applyAlignment="1">
      <alignment horizontal="center" vertical="center"/>
    </xf>
    <xf numFmtId="0" fontId="45" fillId="7" borderId="30" xfId="0" applyFont="1" applyFill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164" fontId="38" fillId="0" borderId="0" xfId="0" applyNumberFormat="1" applyFont="1" applyBorder="1" applyAlignment="1">
      <alignment horizontal="center" vertical="center" wrapText="1"/>
    </xf>
    <xf numFmtId="0" fontId="52" fillId="17" borderId="46" xfId="0" applyFont="1" applyFill="1" applyBorder="1" applyAlignment="1">
      <alignment horizontal="center" vertical="center"/>
    </xf>
    <xf numFmtId="164" fontId="54" fillId="20" borderId="112" xfId="0" applyNumberFormat="1" applyFont="1" applyFill="1" applyBorder="1" applyAlignment="1">
      <alignment horizontal="center" vertical="center" wrapText="1"/>
    </xf>
    <xf numFmtId="4" fontId="37" fillId="0" borderId="1" xfId="0" applyNumberFormat="1" applyFont="1" applyBorder="1" applyAlignment="1">
      <alignment horizontal="center" vertical="center" wrapText="1"/>
    </xf>
    <xf numFmtId="4" fontId="38" fillId="0" borderId="7" xfId="8" applyNumberFormat="1" applyFont="1" applyFill="1" applyBorder="1" applyAlignment="1">
      <alignment horizontal="center" vertical="center" wrapText="1"/>
    </xf>
    <xf numFmtId="4" fontId="38" fillId="0" borderId="65" xfId="0" applyNumberFormat="1" applyFont="1" applyBorder="1" applyAlignment="1">
      <alignment horizontal="center" vertical="center" wrapText="1"/>
    </xf>
    <xf numFmtId="4" fontId="38" fillId="0" borderId="7" xfId="8" applyNumberFormat="1" applyFont="1" applyBorder="1" applyAlignment="1">
      <alignment horizontal="center" vertical="center" wrapText="1"/>
    </xf>
    <xf numFmtId="4" fontId="37" fillId="3" borderId="1" xfId="0" applyNumberFormat="1" applyFont="1" applyFill="1" applyBorder="1" applyAlignment="1">
      <alignment horizontal="center" vertical="center" wrapText="1"/>
    </xf>
    <xf numFmtId="4" fontId="38" fillId="0" borderId="62" xfId="0" applyNumberFormat="1" applyFont="1" applyBorder="1" applyAlignment="1">
      <alignment horizontal="center" vertical="center" wrapText="1"/>
    </xf>
  </cellXfs>
  <cellStyles count="13">
    <cellStyle name="Hiperlink" xfId="7" builtinId="8"/>
    <cellStyle name="Hyperlink" xfId="9" xr:uid="{B7A0461A-6439-4326-A996-B0C620F9872D}"/>
    <cellStyle name="Moeda" xfId="8" builtinId="4"/>
    <cellStyle name="Normal" xfId="0" builtinId="0"/>
    <cellStyle name="Normal 2" xfId="3" xr:uid="{1304321C-D9D9-4EBB-934B-2C659B60AB58}"/>
    <cellStyle name="Normal 2 2" xfId="11" xr:uid="{8BC59C30-8B83-425B-A541-03109254BB1C}"/>
    <cellStyle name="Normal 2 2 2 2" xfId="2" xr:uid="{6627A40D-A3B7-402E-9933-459BC9204A91}"/>
    <cellStyle name="Normal 3" xfId="10" xr:uid="{926197FD-2BE3-4914-85F5-B70DA13F3FE6}"/>
    <cellStyle name="Normal 4 2" xfId="5" xr:uid="{07AF2FC0-AC76-40DE-8906-6A4118A5DAC4}"/>
    <cellStyle name="Porcentagem" xfId="1" builtinId="5"/>
    <cellStyle name="Porcentagem 2" xfId="4" xr:uid="{7DD2B85F-EAB1-468B-B9F3-12A03A18593B}"/>
    <cellStyle name="Porcentagem 3" xfId="12" xr:uid="{208FB2A2-C4F0-47D7-9AAD-91C33BC74F43}"/>
    <cellStyle name="Vírgula 4" xfId="6" xr:uid="{33156805-3D5C-4569-B164-E61A36C5054B}"/>
  </cellStyles>
  <dxfs count="13"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4C08C"/>
      <color rgb="FFFF9F9F"/>
      <color rgb="FF96B8C1"/>
      <color rgb="FFB68BBB"/>
      <color rgb="FFFF7979"/>
      <color rgb="FF905896"/>
      <color rgb="FFA46EAA"/>
      <color rgb="FFE088C9"/>
      <color rgb="FFD6F6B0"/>
      <color rgb="FF67C58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306053</xdr:colOff>
      <xdr:row>12</xdr:row>
      <xdr:rowOff>8678</xdr:rowOff>
    </xdr:from>
    <xdr:to>
      <xdr:col>10</xdr:col>
      <xdr:colOff>640911</xdr:colOff>
      <xdr:row>30</xdr:row>
      <xdr:rowOff>124395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B1137A1-D056-12E7-26FD-A42CB3C6A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07053" y="2792095"/>
          <a:ext cx="6388525" cy="4391383"/>
        </a:xfrm>
        <a:prstGeom prst="rect">
          <a:avLst/>
        </a:prstGeom>
      </xdr:spPr>
    </xdr:pic>
    <xdr:clientData/>
  </xdr:twoCellAnchor>
  <xdr:twoCellAnchor editAs="oneCell">
    <xdr:from>
      <xdr:col>6</xdr:col>
      <xdr:colOff>45299</xdr:colOff>
      <xdr:row>2</xdr:row>
      <xdr:rowOff>142748</xdr:rowOff>
    </xdr:from>
    <xdr:to>
      <xdr:col>10</xdr:col>
      <xdr:colOff>834179</xdr:colOff>
      <xdr:row>8</xdr:row>
      <xdr:rowOff>2030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9C10F2A-B347-B533-B801-B23DAEF0A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46299" y="809498"/>
          <a:ext cx="6842547" cy="11176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165964</xdr:colOff>
      <xdr:row>6</xdr:row>
      <xdr:rowOff>147773</xdr:rowOff>
    </xdr:from>
    <xdr:to>
      <xdr:col>6</xdr:col>
      <xdr:colOff>1658493</xdr:colOff>
      <xdr:row>17</xdr:row>
      <xdr:rowOff>77751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80F7D8A5-6CC6-F827-9A27-972FC2EB3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27821" y="2692309"/>
          <a:ext cx="5015146" cy="1875799"/>
        </a:xfrm>
        <a:prstGeom prst="rect">
          <a:avLst/>
        </a:prstGeom>
      </xdr:spPr>
    </xdr:pic>
    <xdr:clientData/>
  </xdr:twoCellAnchor>
  <xdr:twoCellAnchor editAs="oneCell">
    <xdr:from>
      <xdr:col>19</xdr:col>
      <xdr:colOff>32657</xdr:colOff>
      <xdr:row>61</xdr:row>
      <xdr:rowOff>108857</xdr:rowOff>
    </xdr:from>
    <xdr:to>
      <xdr:col>26</xdr:col>
      <xdr:colOff>895776</xdr:colOff>
      <xdr:row>79</xdr:row>
      <xdr:rowOff>98225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B47E2725-0EC7-4397-B777-86C172B95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165050" y="15484928"/>
          <a:ext cx="9476440" cy="3554440"/>
        </a:xfrm>
        <a:prstGeom prst="rect">
          <a:avLst/>
        </a:prstGeom>
      </xdr:spPr>
    </xdr:pic>
    <xdr:clientData/>
  </xdr:twoCellAnchor>
  <xdr:twoCellAnchor>
    <xdr:from>
      <xdr:col>10</xdr:col>
      <xdr:colOff>111125</xdr:colOff>
      <xdr:row>6</xdr:row>
      <xdr:rowOff>79375</xdr:rowOff>
    </xdr:from>
    <xdr:to>
      <xdr:col>15</xdr:col>
      <xdr:colOff>654591</xdr:colOff>
      <xdr:row>22</xdr:row>
      <xdr:rowOff>136889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9333BB53-7815-41C1-93E0-20171D0E84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17750" y="2476500"/>
          <a:ext cx="5337716" cy="2851514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335421</xdr:colOff>
      <xdr:row>11</xdr:row>
      <xdr:rowOff>92731</xdr:rowOff>
    </xdr:from>
    <xdr:to>
      <xdr:col>11</xdr:col>
      <xdr:colOff>889000</xdr:colOff>
      <xdr:row>18</xdr:row>
      <xdr:rowOff>95250</xdr:rowOff>
    </xdr:to>
    <xdr:cxnSp macro="">
      <xdr:nvCxnSpPr>
        <xdr:cNvPr id="37" name="Conector de Seta Reta 36">
          <a:extLst>
            <a:ext uri="{FF2B5EF4-FFF2-40B4-BE49-F238E27FC236}">
              <a16:creationId xmlns:a16="http://schemas.microsoft.com/office/drawing/2014/main" id="{43BEDC0D-0D54-6B03-779D-C18EE8C5522E}"/>
            </a:ext>
          </a:extLst>
        </xdr:cNvPr>
        <xdr:cNvCxnSpPr/>
      </xdr:nvCxnSpPr>
      <xdr:spPr>
        <a:xfrm>
          <a:off x="13114796" y="3362981"/>
          <a:ext cx="3442829" cy="1224894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2</xdr:row>
      <xdr:rowOff>95250</xdr:rowOff>
    </xdr:from>
    <xdr:to>
      <xdr:col>14</xdr:col>
      <xdr:colOff>158750</xdr:colOff>
      <xdr:row>21</xdr:row>
      <xdr:rowOff>142875</xdr:rowOff>
    </xdr:to>
    <xdr:cxnSp macro="">
      <xdr:nvCxnSpPr>
        <xdr:cNvPr id="39" name="Conector de Seta Reta 38">
          <a:extLst>
            <a:ext uri="{FF2B5EF4-FFF2-40B4-BE49-F238E27FC236}">
              <a16:creationId xmlns:a16="http://schemas.microsoft.com/office/drawing/2014/main" id="{58CB90A5-3B75-DF30-BC4C-F4536749FCF6}"/>
            </a:ext>
          </a:extLst>
        </xdr:cNvPr>
        <xdr:cNvCxnSpPr/>
      </xdr:nvCxnSpPr>
      <xdr:spPr>
        <a:xfrm flipV="1">
          <a:off x="18796000" y="984250"/>
          <a:ext cx="158750" cy="41751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666750</xdr:colOff>
      <xdr:row>2</xdr:row>
      <xdr:rowOff>79375</xdr:rowOff>
    </xdr:from>
    <xdr:to>
      <xdr:col>7</xdr:col>
      <xdr:colOff>811892</xdr:colOff>
      <xdr:row>10</xdr:row>
      <xdr:rowOff>107156</xdr:rowOff>
    </xdr:to>
    <xdr:cxnSp macro="">
      <xdr:nvCxnSpPr>
        <xdr:cNvPr id="5" name="Conector de Seta Reta 4">
          <a:extLst>
            <a:ext uri="{FF2B5EF4-FFF2-40B4-BE49-F238E27FC236}">
              <a16:creationId xmlns:a16="http://schemas.microsoft.com/office/drawing/2014/main" id="{A7C2523E-1303-4BD4-948E-C5012D5F6FC8}"/>
            </a:ext>
          </a:extLst>
        </xdr:cNvPr>
        <xdr:cNvCxnSpPr/>
      </xdr:nvCxnSpPr>
      <xdr:spPr>
        <a:xfrm flipH="1">
          <a:off x="9036844" y="960438"/>
          <a:ext cx="1907267" cy="2230437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1321593</xdr:colOff>
      <xdr:row>2</xdr:row>
      <xdr:rowOff>71437</xdr:rowOff>
    </xdr:from>
    <xdr:to>
      <xdr:col>8</xdr:col>
      <xdr:colOff>916781</xdr:colOff>
      <xdr:row>10</xdr:row>
      <xdr:rowOff>95250</xdr:rowOff>
    </xdr:to>
    <xdr:cxnSp macro="">
      <xdr:nvCxnSpPr>
        <xdr:cNvPr id="6" name="Conector de Seta Reta 29">
          <a:extLst>
            <a:ext uri="{FF2B5EF4-FFF2-40B4-BE49-F238E27FC236}">
              <a16:creationId xmlns:a16="http://schemas.microsoft.com/office/drawing/2014/main" id="{2A0A58B5-F60F-414A-8311-908B0BFE6110}"/>
            </a:ext>
          </a:extLst>
        </xdr:cNvPr>
        <xdr:cNvCxnSpPr/>
      </xdr:nvCxnSpPr>
      <xdr:spPr>
        <a:xfrm flipH="1">
          <a:off x="9691687" y="952500"/>
          <a:ext cx="3107532" cy="2226469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1111250</xdr:colOff>
      <xdr:row>2</xdr:row>
      <xdr:rowOff>47625</xdr:rowOff>
    </xdr:from>
    <xdr:to>
      <xdr:col>9</xdr:col>
      <xdr:colOff>865188</xdr:colOff>
      <xdr:row>9</xdr:row>
      <xdr:rowOff>63500</xdr:rowOff>
    </xdr:to>
    <xdr:cxnSp macro="">
      <xdr:nvCxnSpPr>
        <xdr:cNvPr id="7" name="Conector de Seta Reta 6">
          <a:extLst>
            <a:ext uri="{FF2B5EF4-FFF2-40B4-BE49-F238E27FC236}">
              <a16:creationId xmlns:a16="http://schemas.microsoft.com/office/drawing/2014/main" id="{793FBDBE-51C1-4053-AE1F-B4BFD7719000}"/>
            </a:ext>
          </a:extLst>
        </xdr:cNvPr>
        <xdr:cNvCxnSpPr/>
      </xdr:nvCxnSpPr>
      <xdr:spPr>
        <a:xfrm flipH="1">
          <a:off x="12382500" y="936625"/>
          <a:ext cx="2278063" cy="20478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428625</xdr:colOff>
      <xdr:row>2</xdr:row>
      <xdr:rowOff>142875</xdr:rowOff>
    </xdr:from>
    <xdr:to>
      <xdr:col>10</xdr:col>
      <xdr:colOff>533993</xdr:colOff>
      <xdr:row>9</xdr:row>
      <xdr:rowOff>63500</xdr:rowOff>
    </xdr:to>
    <xdr:cxnSp macro="">
      <xdr:nvCxnSpPr>
        <xdr:cNvPr id="8" name="Conector de Seta Reta 7">
          <a:extLst>
            <a:ext uri="{FF2B5EF4-FFF2-40B4-BE49-F238E27FC236}">
              <a16:creationId xmlns:a16="http://schemas.microsoft.com/office/drawing/2014/main" id="{583501B5-E79E-4EA2-8A99-6ECCEFC29378}"/>
            </a:ext>
          </a:extLst>
        </xdr:cNvPr>
        <xdr:cNvCxnSpPr/>
      </xdr:nvCxnSpPr>
      <xdr:spPr>
        <a:xfrm flipH="1">
          <a:off x="13208000" y="1031875"/>
          <a:ext cx="2232618" cy="19526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1257554</xdr:colOff>
      <xdr:row>24</xdr:row>
      <xdr:rowOff>57274</xdr:rowOff>
    </xdr:from>
    <xdr:to>
      <xdr:col>11</xdr:col>
      <xdr:colOff>954810</xdr:colOff>
      <xdr:row>37</xdr:row>
      <xdr:rowOff>207554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F2222F36-291C-4049-9CF8-6CD4EE0DF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487529" y="5534149"/>
          <a:ext cx="5963912" cy="248454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4</xdr:col>
      <xdr:colOff>46067</xdr:colOff>
      <xdr:row>24</xdr:row>
      <xdr:rowOff>36192</xdr:rowOff>
    </xdr:from>
    <xdr:to>
      <xdr:col>7</xdr:col>
      <xdr:colOff>1577340</xdr:colOff>
      <xdr:row>37</xdr:row>
      <xdr:rowOff>244801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C0B75790-7247-49C6-A2C2-E489A790A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980017" y="5513067"/>
          <a:ext cx="6726208" cy="253905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4</xdr:col>
      <xdr:colOff>43658</xdr:colOff>
      <xdr:row>71</xdr:row>
      <xdr:rowOff>54239</xdr:rowOff>
    </xdr:from>
    <xdr:to>
      <xdr:col>6</xdr:col>
      <xdr:colOff>1641297</xdr:colOff>
      <xdr:row>92</xdr:row>
      <xdr:rowOff>21166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D4DA2ED-2230-AD23-9B03-487447448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986075" y="17611989"/>
          <a:ext cx="5037222" cy="3808677"/>
        </a:xfrm>
        <a:prstGeom prst="rect">
          <a:avLst/>
        </a:prstGeom>
        <a:solidFill>
          <a:srgbClr val="FFFFFF">
            <a:shade val="85000"/>
          </a:srgbClr>
        </a:solidFill>
        <a:ln w="6350" cap="sq">
          <a:solidFill>
            <a:schemeClr val="tx1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24</xdr:col>
      <xdr:colOff>884464</xdr:colOff>
      <xdr:row>52</xdr:row>
      <xdr:rowOff>149678</xdr:rowOff>
    </xdr:from>
    <xdr:to>
      <xdr:col>26</xdr:col>
      <xdr:colOff>489857</xdr:colOff>
      <xdr:row>79</xdr:row>
      <xdr:rowOff>0</xdr:rowOff>
    </xdr:to>
    <xdr:cxnSp macro="">
      <xdr:nvCxnSpPr>
        <xdr:cNvPr id="9" name="Conector de Seta Reta 8">
          <a:extLst>
            <a:ext uri="{FF2B5EF4-FFF2-40B4-BE49-F238E27FC236}">
              <a16:creationId xmlns:a16="http://schemas.microsoft.com/office/drawing/2014/main" id="{14235182-D82D-4EE4-89B4-AFD3ABB6B244}"/>
            </a:ext>
          </a:extLst>
        </xdr:cNvPr>
        <xdr:cNvCxnSpPr/>
      </xdr:nvCxnSpPr>
      <xdr:spPr>
        <a:xfrm flipH="1" flipV="1">
          <a:off x="32970107" y="13539107"/>
          <a:ext cx="1265464" cy="5402036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24</xdr:col>
      <xdr:colOff>979714</xdr:colOff>
      <xdr:row>52</xdr:row>
      <xdr:rowOff>54428</xdr:rowOff>
    </xdr:from>
    <xdr:to>
      <xdr:col>26</xdr:col>
      <xdr:colOff>149679</xdr:colOff>
      <xdr:row>52</xdr:row>
      <xdr:rowOff>68035</xdr:rowOff>
    </xdr:to>
    <xdr:cxnSp macro="">
      <xdr:nvCxnSpPr>
        <xdr:cNvPr id="25" name="Conector de Seta Reta 24">
          <a:extLst>
            <a:ext uri="{FF2B5EF4-FFF2-40B4-BE49-F238E27FC236}">
              <a16:creationId xmlns:a16="http://schemas.microsoft.com/office/drawing/2014/main" id="{6F6F018B-5C79-455F-84BF-D9772406773E}"/>
            </a:ext>
          </a:extLst>
        </xdr:cNvPr>
        <xdr:cNvCxnSpPr/>
      </xdr:nvCxnSpPr>
      <xdr:spPr>
        <a:xfrm>
          <a:off x="33065357" y="13443857"/>
          <a:ext cx="830036" cy="13607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723900</xdr:colOff>
      <xdr:row>0</xdr:row>
      <xdr:rowOff>285757</xdr:rowOff>
    </xdr:from>
    <xdr:to>
      <xdr:col>25</xdr:col>
      <xdr:colOff>206700</xdr:colOff>
      <xdr:row>22</xdr:row>
      <xdr:rowOff>94091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40448553-8D43-63FA-8CF0-F2931A8C6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965150" y="285757"/>
          <a:ext cx="7560000" cy="5397604"/>
        </a:xfrm>
        <a:prstGeom prst="rect">
          <a:avLst/>
        </a:prstGeom>
      </xdr:spPr>
    </xdr:pic>
    <xdr:clientData/>
  </xdr:twoCellAnchor>
  <xdr:twoCellAnchor editAs="oneCell">
    <xdr:from>
      <xdr:col>19</xdr:col>
      <xdr:colOff>704850</xdr:colOff>
      <xdr:row>22</xdr:row>
      <xdr:rowOff>152405</xdr:rowOff>
    </xdr:from>
    <xdr:to>
      <xdr:col>24</xdr:col>
      <xdr:colOff>553500</xdr:colOff>
      <xdr:row>44</xdr:row>
      <xdr:rowOff>12260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633FC85B-42BF-1303-1C67-89A1E2C37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946100" y="5753105"/>
          <a:ext cx="6840000" cy="551770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270653</xdr:colOff>
      <xdr:row>0</xdr:row>
      <xdr:rowOff>123897</xdr:rowOff>
    </xdr:from>
    <xdr:to>
      <xdr:col>29</xdr:col>
      <xdr:colOff>575094</xdr:colOff>
      <xdr:row>17</xdr:row>
      <xdr:rowOff>68796</xdr:rowOff>
    </xdr:to>
    <xdr:pic>
      <xdr:nvPicPr>
        <xdr:cNvPr id="16" name="Imagem 1">
          <a:extLst>
            <a:ext uri="{FF2B5EF4-FFF2-40B4-BE49-F238E27FC236}">
              <a16:creationId xmlns:a16="http://schemas.microsoft.com/office/drawing/2014/main" id="{C2875682-BDD8-9CE9-DC37-3D7A9C18DE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199" r="559"/>
        <a:stretch/>
      </xdr:blipFill>
      <xdr:spPr>
        <a:xfrm>
          <a:off x="27848224" y="123897"/>
          <a:ext cx="3359629" cy="4087375"/>
        </a:xfrm>
        <a:prstGeom prst="rect">
          <a:avLst/>
        </a:prstGeom>
      </xdr:spPr>
    </xdr:pic>
    <xdr:clientData/>
  </xdr:twoCellAnchor>
  <xdr:twoCellAnchor>
    <xdr:from>
      <xdr:col>9</xdr:col>
      <xdr:colOff>219075</xdr:colOff>
      <xdr:row>2</xdr:row>
      <xdr:rowOff>114300</xdr:rowOff>
    </xdr:from>
    <xdr:to>
      <xdr:col>24</xdr:col>
      <xdr:colOff>161925</xdr:colOff>
      <xdr:row>3</xdr:row>
      <xdr:rowOff>104775</xdr:rowOff>
    </xdr:to>
    <xdr:cxnSp macro="">
      <xdr:nvCxnSpPr>
        <xdr:cNvPr id="12" name="Conector Reto 4">
          <a:extLst>
            <a:ext uri="{FF2B5EF4-FFF2-40B4-BE49-F238E27FC236}">
              <a16:creationId xmlns:a16="http://schemas.microsoft.com/office/drawing/2014/main" id="{7DFB1A98-0150-E186-7B04-C4061B7510DC}"/>
            </a:ext>
            <a:ext uri="{147F2762-F138-4A5C-976F-8EAC2B608ADB}">
              <a16:predDERef xmlns:a16="http://schemas.microsoft.com/office/drawing/2014/main" pred="{C2875682-BDD8-9CE9-DC37-3D7A9C18DE56}"/>
            </a:ext>
          </a:extLst>
        </xdr:cNvPr>
        <xdr:cNvCxnSpPr>
          <a:cxnSpLocks/>
        </xdr:cNvCxnSpPr>
      </xdr:nvCxnSpPr>
      <xdr:spPr>
        <a:xfrm flipV="1">
          <a:off x="14516100" y="895350"/>
          <a:ext cx="11944350" cy="381000"/>
        </a:xfrm>
        <a:prstGeom prst="line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9525</xdr:colOff>
      <xdr:row>1</xdr:row>
      <xdr:rowOff>190500</xdr:rowOff>
    </xdr:from>
    <xdr:to>
      <xdr:col>31</xdr:col>
      <xdr:colOff>190500</xdr:colOff>
      <xdr:row>3</xdr:row>
      <xdr:rowOff>152400</xdr:rowOff>
    </xdr:to>
    <xdr:cxnSp macro="">
      <xdr:nvCxnSpPr>
        <xdr:cNvPr id="9" name="Conector Reto 5">
          <a:extLst>
            <a:ext uri="{FF2B5EF4-FFF2-40B4-BE49-F238E27FC236}">
              <a16:creationId xmlns:a16="http://schemas.microsoft.com/office/drawing/2014/main" id="{CEC2C30F-C4B8-D886-A28B-8E78100BADBA}"/>
            </a:ext>
            <a:ext uri="{147F2762-F138-4A5C-976F-8EAC2B608ADB}">
              <a16:predDERef xmlns:a16="http://schemas.microsoft.com/office/drawing/2014/main" pred="{7DFB1A98-0150-E186-7B04-C4061B7510DC}"/>
            </a:ext>
          </a:extLst>
        </xdr:cNvPr>
        <xdr:cNvCxnSpPr>
          <a:cxnSpLocks/>
        </xdr:cNvCxnSpPr>
      </xdr:nvCxnSpPr>
      <xdr:spPr>
        <a:xfrm flipH="1">
          <a:off x="28746450" y="581025"/>
          <a:ext cx="2009775" cy="7429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333375</xdr:colOff>
      <xdr:row>0</xdr:row>
      <xdr:rowOff>95250</xdr:rowOff>
    </xdr:from>
    <xdr:to>
      <xdr:col>19</xdr:col>
      <xdr:colOff>600075</xdr:colOff>
      <xdr:row>1</xdr:row>
      <xdr:rowOff>180975</xdr:rowOff>
    </xdr:to>
    <xdr:cxnSp macro="">
      <xdr:nvCxnSpPr>
        <xdr:cNvPr id="17" name="Conector Reto 7">
          <a:extLst>
            <a:ext uri="{FF2B5EF4-FFF2-40B4-BE49-F238E27FC236}">
              <a16:creationId xmlns:a16="http://schemas.microsoft.com/office/drawing/2014/main" id="{C7FE560D-EA6A-C5C7-B2C3-2A08061D6DA9}"/>
            </a:ext>
            <a:ext uri="{147F2762-F138-4A5C-976F-8EAC2B608ADB}">
              <a16:predDERef xmlns:a16="http://schemas.microsoft.com/office/drawing/2014/main" pred="{CEC2C30F-C4B8-D886-A28B-8E78100BADBA}"/>
            </a:ext>
          </a:extLst>
        </xdr:cNvPr>
        <xdr:cNvCxnSpPr>
          <a:cxnSpLocks/>
        </xdr:cNvCxnSpPr>
      </xdr:nvCxnSpPr>
      <xdr:spPr>
        <a:xfrm flipH="1">
          <a:off x="22459950" y="95250"/>
          <a:ext cx="1171575" cy="476250"/>
        </a:xfrm>
        <a:prstGeom prst="line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66675</xdr:colOff>
      <xdr:row>11</xdr:row>
      <xdr:rowOff>9525</xdr:rowOff>
    </xdr:from>
    <xdr:to>
      <xdr:col>5</xdr:col>
      <xdr:colOff>998</xdr:colOff>
      <xdr:row>35</xdr:row>
      <xdr:rowOff>15240</xdr:rowOff>
    </xdr:to>
    <xdr:pic>
      <xdr:nvPicPr>
        <xdr:cNvPr id="54" name="Imagem 9">
          <a:extLst>
            <a:ext uri="{FF2B5EF4-FFF2-40B4-BE49-F238E27FC236}">
              <a16:creationId xmlns:a16="http://schemas.microsoft.com/office/drawing/2014/main" id="{3EB8828D-C29B-454E-15A4-A70E0DB58530}"/>
            </a:ext>
            <a:ext uri="{147F2762-F138-4A5C-976F-8EAC2B608ADB}">
              <a16:predDERef xmlns:a16="http://schemas.microsoft.com/office/drawing/2014/main" pred="{C7FE560D-EA6A-C5C7-B2C3-2A08061D6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81950" y="3152775"/>
          <a:ext cx="3238500" cy="457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2162175</xdr:colOff>
      <xdr:row>10</xdr:row>
      <xdr:rowOff>171450</xdr:rowOff>
    </xdr:from>
    <xdr:to>
      <xdr:col>2</xdr:col>
      <xdr:colOff>2148840</xdr:colOff>
      <xdr:row>34</xdr:row>
      <xdr:rowOff>171450</xdr:rowOff>
    </xdr:to>
    <xdr:pic>
      <xdr:nvPicPr>
        <xdr:cNvPr id="59" name="Imagem 10">
          <a:extLst>
            <a:ext uri="{FF2B5EF4-FFF2-40B4-BE49-F238E27FC236}">
              <a16:creationId xmlns:a16="http://schemas.microsoft.com/office/drawing/2014/main" id="{77322D07-E3A1-504A-F662-89F586471D65}"/>
            </a:ext>
            <a:ext uri="{147F2762-F138-4A5C-976F-8EAC2B608ADB}">
              <a16:predDERef xmlns:a16="http://schemas.microsoft.com/office/drawing/2014/main" pred="{3EB8828D-C29B-454E-15A4-A70E0DB58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48150" y="3124200"/>
          <a:ext cx="3248025" cy="457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2143125</xdr:colOff>
      <xdr:row>32</xdr:row>
      <xdr:rowOff>142875</xdr:rowOff>
    </xdr:from>
    <xdr:to>
      <xdr:col>2</xdr:col>
      <xdr:colOff>2110740</xdr:colOff>
      <xdr:row>56</xdr:row>
      <xdr:rowOff>131445</xdr:rowOff>
    </xdr:to>
    <xdr:pic>
      <xdr:nvPicPr>
        <xdr:cNvPr id="62" name="Imagem 11">
          <a:extLst>
            <a:ext uri="{FF2B5EF4-FFF2-40B4-BE49-F238E27FC236}">
              <a16:creationId xmlns:a16="http://schemas.microsoft.com/office/drawing/2014/main" id="{ED502436-383A-069B-1819-905444CC7531}"/>
            </a:ext>
            <a:ext uri="{147F2762-F138-4A5C-976F-8EAC2B608ADB}">
              <a16:predDERef xmlns:a16="http://schemas.microsoft.com/office/drawing/2014/main" pred="{77322D07-E3A1-504A-F662-89F586471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29100" y="7286625"/>
          <a:ext cx="3228975" cy="4572000"/>
        </a:xfrm>
        <a:prstGeom prst="rect">
          <a:avLst/>
        </a:prstGeom>
      </xdr:spPr>
    </xdr:pic>
    <xdr:clientData/>
  </xdr:twoCellAnchor>
  <xdr:twoCellAnchor>
    <xdr:from>
      <xdr:col>1</xdr:col>
      <xdr:colOff>1562100</xdr:colOff>
      <xdr:row>1</xdr:row>
      <xdr:rowOff>209550</xdr:rowOff>
    </xdr:from>
    <xdr:to>
      <xdr:col>1</xdr:col>
      <xdr:colOff>2819400</xdr:colOff>
      <xdr:row>19</xdr:row>
      <xdr:rowOff>171450</xdr:rowOff>
    </xdr:to>
    <xdr:cxnSp macro="">
      <xdr:nvCxnSpPr>
        <xdr:cNvPr id="61" name="Conector Reto 12">
          <a:extLst>
            <a:ext uri="{FF2B5EF4-FFF2-40B4-BE49-F238E27FC236}">
              <a16:creationId xmlns:a16="http://schemas.microsoft.com/office/drawing/2014/main" id="{FF3C5DCF-2B62-3E6F-B70D-A435A83C87CA}"/>
            </a:ext>
            <a:ext uri="{147F2762-F138-4A5C-976F-8EAC2B608ADB}">
              <a16:predDERef xmlns:a16="http://schemas.microsoft.com/office/drawing/2014/main" pred="{ED502436-383A-069B-1819-905444CC7531}"/>
            </a:ext>
          </a:extLst>
        </xdr:cNvPr>
        <xdr:cNvCxnSpPr>
          <a:cxnSpLocks/>
        </xdr:cNvCxnSpPr>
      </xdr:nvCxnSpPr>
      <xdr:spPr>
        <a:xfrm>
          <a:off x="3648075" y="600075"/>
          <a:ext cx="1257300" cy="4238625"/>
        </a:xfrm>
        <a:prstGeom prst="line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952500</xdr:colOff>
      <xdr:row>1</xdr:row>
      <xdr:rowOff>266700</xdr:rowOff>
    </xdr:from>
    <xdr:to>
      <xdr:col>3</xdr:col>
      <xdr:colOff>1828800</xdr:colOff>
      <xdr:row>17</xdr:row>
      <xdr:rowOff>28575</xdr:rowOff>
    </xdr:to>
    <xdr:cxnSp macro="">
      <xdr:nvCxnSpPr>
        <xdr:cNvPr id="58" name="Conector Reto 13">
          <a:extLst>
            <a:ext uri="{FF2B5EF4-FFF2-40B4-BE49-F238E27FC236}">
              <a16:creationId xmlns:a16="http://schemas.microsoft.com/office/drawing/2014/main" id="{832BF37A-A59A-9E6A-FA99-55B018F6811E}"/>
            </a:ext>
            <a:ext uri="{147F2762-F138-4A5C-976F-8EAC2B608ADB}">
              <a16:predDERef xmlns:a16="http://schemas.microsoft.com/office/drawing/2014/main" pred="{FF3C5DCF-2B62-3E6F-B70D-A435A83C87CA}"/>
            </a:ext>
          </a:extLst>
        </xdr:cNvPr>
        <xdr:cNvCxnSpPr>
          <a:cxnSpLocks/>
        </xdr:cNvCxnSpPr>
      </xdr:nvCxnSpPr>
      <xdr:spPr>
        <a:xfrm>
          <a:off x="6305550" y="657225"/>
          <a:ext cx="3438525" cy="3657600"/>
        </a:xfrm>
        <a:prstGeom prst="line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304800</xdr:colOff>
      <xdr:row>10</xdr:row>
      <xdr:rowOff>180975</xdr:rowOff>
    </xdr:from>
    <xdr:to>
      <xdr:col>9</xdr:col>
      <xdr:colOff>358140</xdr:colOff>
      <xdr:row>35</xdr:row>
      <xdr:rowOff>0</xdr:rowOff>
    </xdr:to>
    <xdr:pic>
      <xdr:nvPicPr>
        <xdr:cNvPr id="21" name="Imagem 14">
          <a:extLst>
            <a:ext uri="{FF2B5EF4-FFF2-40B4-BE49-F238E27FC236}">
              <a16:creationId xmlns:a16="http://schemas.microsoft.com/office/drawing/2014/main" id="{F703FD41-A7AF-ADFE-C8B9-A2759C3C4FE6}"/>
            </a:ext>
            <a:ext uri="{147F2762-F138-4A5C-976F-8EAC2B608ADB}">
              <a16:predDERef xmlns:a16="http://schemas.microsoft.com/office/drawing/2014/main" pred="{832BF37A-A59A-9E6A-FA99-55B018F68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420475" y="5067300"/>
          <a:ext cx="3238500" cy="4572000"/>
        </a:xfrm>
        <a:prstGeom prst="rect">
          <a:avLst/>
        </a:prstGeom>
      </xdr:spPr>
    </xdr:pic>
    <xdr:clientData/>
  </xdr:twoCellAnchor>
  <xdr:twoCellAnchor>
    <xdr:from>
      <xdr:col>3</xdr:col>
      <xdr:colOff>1247775</xdr:colOff>
      <xdr:row>1</xdr:row>
      <xdr:rowOff>304800</xdr:rowOff>
    </xdr:from>
    <xdr:to>
      <xdr:col>7</xdr:col>
      <xdr:colOff>361950</xdr:colOff>
      <xdr:row>15</xdr:row>
      <xdr:rowOff>95250</xdr:rowOff>
    </xdr:to>
    <xdr:cxnSp macro="">
      <xdr:nvCxnSpPr>
        <xdr:cNvPr id="53" name="Conector Reto 15">
          <a:extLst>
            <a:ext uri="{FF2B5EF4-FFF2-40B4-BE49-F238E27FC236}">
              <a16:creationId xmlns:a16="http://schemas.microsoft.com/office/drawing/2014/main" id="{264007E8-52FA-6F92-6191-21272032E76F}"/>
            </a:ext>
            <a:ext uri="{147F2762-F138-4A5C-976F-8EAC2B608ADB}">
              <a16:predDERef xmlns:a16="http://schemas.microsoft.com/office/drawing/2014/main" pred="{F703FD41-A7AF-ADFE-C8B9-A2759C3C4FE6}"/>
            </a:ext>
          </a:extLst>
        </xdr:cNvPr>
        <xdr:cNvCxnSpPr>
          <a:cxnSpLocks/>
        </xdr:cNvCxnSpPr>
      </xdr:nvCxnSpPr>
      <xdr:spPr>
        <a:xfrm>
          <a:off x="9163050" y="695325"/>
          <a:ext cx="4048125" cy="3305175"/>
        </a:xfrm>
        <a:prstGeom prst="line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190500</xdr:colOff>
      <xdr:row>11</xdr:row>
      <xdr:rowOff>123825</xdr:rowOff>
    </xdr:from>
    <xdr:to>
      <xdr:col>1</xdr:col>
      <xdr:colOff>1866900</xdr:colOff>
      <xdr:row>26</xdr:row>
      <xdr:rowOff>167640</xdr:rowOff>
    </xdr:to>
    <xdr:pic>
      <xdr:nvPicPr>
        <xdr:cNvPr id="7" name="Imagem 2">
          <a:extLst>
            <a:ext uri="{FF2B5EF4-FFF2-40B4-BE49-F238E27FC236}">
              <a16:creationId xmlns:a16="http://schemas.microsoft.com/office/drawing/2014/main" id="{3DFFBAD3-F117-6B7B-39B9-1C280DAD4335}"/>
            </a:ext>
            <a:ext uri="{147F2762-F138-4A5C-976F-8EAC2B608ADB}">
              <a16:predDERef xmlns:a16="http://schemas.microsoft.com/office/drawing/2014/main" pred="{264007E8-52FA-6F92-6191-21272032E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0" y="10210800"/>
          <a:ext cx="3762375" cy="2895600"/>
        </a:xfrm>
        <a:prstGeom prst="rect">
          <a:avLst/>
        </a:prstGeom>
      </xdr:spPr>
    </xdr:pic>
    <xdr:clientData/>
  </xdr:twoCellAnchor>
  <xdr:twoCellAnchor>
    <xdr:from>
      <xdr:col>1</xdr:col>
      <xdr:colOff>257175</xdr:colOff>
      <xdr:row>7</xdr:row>
      <xdr:rowOff>428625</xdr:rowOff>
    </xdr:from>
    <xdr:to>
      <xdr:col>1</xdr:col>
      <xdr:colOff>333375</xdr:colOff>
      <xdr:row>17</xdr:row>
      <xdr:rowOff>9525</xdr:rowOff>
    </xdr:to>
    <xdr:cxnSp macro="">
      <xdr:nvCxnSpPr>
        <xdr:cNvPr id="20" name="Conector Reto 3">
          <a:extLst>
            <a:ext uri="{FF2B5EF4-FFF2-40B4-BE49-F238E27FC236}">
              <a16:creationId xmlns:a16="http://schemas.microsoft.com/office/drawing/2014/main" id="{FC6AF61F-2171-F1BE-AD35-8347AE37E1B3}"/>
            </a:ext>
            <a:ext uri="{147F2762-F138-4A5C-976F-8EAC2B608ADB}">
              <a16:predDERef xmlns:a16="http://schemas.microsoft.com/office/drawing/2014/main" pred="{3DFFBAD3-F117-6B7B-39B9-1C280DAD4335}"/>
            </a:ext>
          </a:extLst>
        </xdr:cNvPr>
        <xdr:cNvCxnSpPr>
          <a:cxnSpLocks/>
        </xdr:cNvCxnSpPr>
      </xdr:nvCxnSpPr>
      <xdr:spPr>
        <a:xfrm flipH="1">
          <a:off x="2343150" y="4295775"/>
          <a:ext cx="76200" cy="1933575"/>
        </a:xfrm>
        <a:prstGeom prst="line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nathan.sarmento\Documents\2.%20Contratos\1.%20CT%202024%20-%20GEMAB\BLOCO%203%20-%20Espeleologia\Bloco%203_Anexo_D_Caderno%20Or&#231;amento_V5_data-base_OUT_24_COMPLETO.xlsx" TargetMode="External"/><Relationship Id="rId1" Type="http://schemas.openxmlformats.org/officeDocument/2006/relationships/externalLinkPath" Target="Bloco%203_Anexo_D_Caderno%20Or&#231;amento_V5_data-base_OUT_24_COMPLET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APA"/>
      <sheetName val="BDI"/>
      <sheetName val="ORÇ REF"/>
      <sheetName val="STIG1.4"/>
      <sheetName val="STIG1.5"/>
      <sheetName val="CEGR2.1"/>
      <sheetName val="CEGR2.2"/>
      <sheetName val="CLEP3.1"/>
      <sheetName val="CLEP3.2"/>
      <sheetName val="CDAF4.1"/>
      <sheetName val="CDAF4.2"/>
      <sheetName val="CDAF4.3"/>
      <sheetName val="CDAF4.4"/>
      <sheetName val="CTEE5.1"/>
      <sheetName val="COOR6.1"/>
      <sheetName val="DSHO7.1"/>
      <sheetName val="CRONOGRAMA"/>
      <sheetName val=" Empreendimentos"/>
      <sheetName val="Empreendimentos"/>
      <sheetName val="Preços de Referência"/>
      <sheetName val="COTAÇÕES A"/>
      <sheetName val="PRODUTOS"/>
      <sheetName val="1. GERESP"/>
      <sheetName val="2. PBAE"/>
      <sheetName val="3. RAPESP"/>
      <sheetName val="4. RIESP_I"/>
      <sheetName val="5. RIESP_II"/>
      <sheetName val="6. TOPO"/>
      <sheetName val="7.DIAG"/>
      <sheetName val="8. AGRAI"/>
      <sheetName val="9.  MONESP"/>
      <sheetName val="10. CAMFAU"/>
      <sheetName val="11.RES.GEO"/>
      <sheetName val="12. RES.FAU"/>
      <sheetName val="13. VIBR-I"/>
      <sheetName val="14. VIBR-II"/>
      <sheetName val="15. PINO"/>
      <sheetName val="16. HIDROGEO"/>
      <sheetName val="17. GEOFÍSIC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9">
          <cell r="H19">
            <v>82016.75</v>
          </cell>
        </row>
      </sheetData>
      <sheetData sheetId="23">
        <row r="20">
          <cell r="H20">
            <v>147481.60000000001</v>
          </cell>
        </row>
      </sheetData>
      <sheetData sheetId="24">
        <row r="16">
          <cell r="H16">
            <v>38991.03</v>
          </cell>
        </row>
      </sheetData>
      <sheetData sheetId="25">
        <row r="23">
          <cell r="H23">
            <v>2879.75</v>
          </cell>
        </row>
      </sheetData>
      <sheetData sheetId="26">
        <row r="23">
          <cell r="H23">
            <v>4226.41</v>
          </cell>
        </row>
      </sheetData>
      <sheetData sheetId="27">
        <row r="24">
          <cell r="H24">
            <v>2605.2800000000002</v>
          </cell>
        </row>
      </sheetData>
      <sheetData sheetId="28">
        <row r="31">
          <cell r="H31">
            <v>35773.26</v>
          </cell>
        </row>
      </sheetData>
      <sheetData sheetId="29">
        <row r="19">
          <cell r="H19">
            <v>11985.6</v>
          </cell>
        </row>
      </sheetData>
      <sheetData sheetId="30">
        <row r="32">
          <cell r="H32">
            <v>562.27</v>
          </cell>
        </row>
      </sheetData>
      <sheetData sheetId="31">
        <row r="25">
          <cell r="H25">
            <v>23864.27</v>
          </cell>
        </row>
      </sheetData>
      <sheetData sheetId="32">
        <row r="22">
          <cell r="H22">
            <v>7141.46</v>
          </cell>
        </row>
      </sheetData>
      <sheetData sheetId="33">
        <row r="24">
          <cell r="H24">
            <v>24922.36</v>
          </cell>
        </row>
      </sheetData>
      <sheetData sheetId="34">
        <row r="25">
          <cell r="H25">
            <v>8192.94</v>
          </cell>
        </row>
      </sheetData>
      <sheetData sheetId="35">
        <row r="30">
          <cell r="H30">
            <v>5158.62</v>
          </cell>
        </row>
      </sheetData>
      <sheetData sheetId="36">
        <row r="25">
          <cell r="H25">
            <v>9277.44</v>
          </cell>
        </row>
      </sheetData>
      <sheetData sheetId="37">
        <row r="25">
          <cell r="H25">
            <v>31439.91</v>
          </cell>
        </row>
      </sheetData>
      <sheetData sheetId="38">
        <row r="26">
          <cell r="H26">
            <v>21.19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gov.br/dnit/pt-br/assuntos/planejamento-e-pesquisa/custos-e-pagamentos/custos-e-pagamentos-dnit/engenharia-consultiva-2/bdi/bdi-tabela-de-precos-de-consultoria/bdi-tpc_2024-selic-12-25.pdf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br/dnit/pt-br/assuntos/planejamento-e-pesquisa/custos-e-pagamentos/custos-e-pagamentos-dnit/engenharia-consultiva-2/tabela-de-precos-de-consultoria-1/relatorios/2024/outubro/outubro-2024" TargetMode="External"/><Relationship Id="rId7" Type="http://schemas.openxmlformats.org/officeDocument/2006/relationships/drawing" Target="../drawings/drawing2.xml"/><Relationship Id="rId2" Type="http://schemas.openxmlformats.org/officeDocument/2006/relationships/hyperlink" Target="https://www.gov.br/dnit/pt-br/assuntos/planejamento-e-pesquisa/custos-e-pagamentos/custos-e-pagamentos-dnit/engenharia-consultiva-2/manuais-de-custos/manuais-de-custos/manual-de-custos-de-gestao-ambiental.pdf" TargetMode="External"/><Relationship Id="rId1" Type="http://schemas.openxmlformats.org/officeDocument/2006/relationships/hyperlink" Target="https://www.gov.br/dnit/pt-br/assuntos/planejamento-e-pesquisa/custos-e-pagamentos/custos-e-pagamentos-dnit/engenharia-consultiva/tabela-de-precos-de-consultoria-resolucao-no-11-2020/tabela-de-consultoria/Resoluon11.2020ModeObra.pdf" TargetMode="External"/><Relationship Id="rId6" Type="http://schemas.openxmlformats.org/officeDocument/2006/relationships/printerSettings" Target="../printerSettings/printerSettings20.bin"/><Relationship Id="rId5" Type="http://schemas.openxmlformats.org/officeDocument/2006/relationships/hyperlink" Target="https://www.gov.br/dnit/pt-br/assuntos/planejamento-e-pesquisa/custos-e-pagamentos/custos-e-pagamentos-dnit/engenharia-consultiva-2/tabela-de-precos-de-consultoria-1/relatorios/2024/outubro/outubro-2024" TargetMode="External"/><Relationship Id="rId4" Type="http://schemas.openxmlformats.org/officeDocument/2006/relationships/hyperlink" Target="https://www.gov.br/dnit/pt-br/assuntos/planejamento-e-pesquisa/custos-e-pagamentos/custos-e-pagamentos-dnit/engenharia-consultiva-2/tabela-de-precos-de-consultoria-1/relatorios/2024/outubro/outubro-2024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hyperlink" Target="https://www.gov.br/dnit/pt-br/assuntos/planejamento-e-pesquisa/custos-e-pagamentos/custos-e-pagamentos-dnit/sistemas-de-custos/sicro/relatorios-sicro/parametros-de-equipamentos/caderno-tecnico_parametros-de-equipamentos-ref-out-2024.pdf" TargetMode="External"/><Relationship Id="rId1" Type="http://schemas.openxmlformats.org/officeDocument/2006/relationships/hyperlink" Target="https://www.gov.br/dnit/pt-br/assuntos/planejamento-e-pesquisa/custos-e-pagamentos/custos-e-pagamentos-dnit/sistemas-de-custos/sicro" TargetMode="External"/><Relationship Id="rId4" Type="http://schemas.openxmlformats.org/officeDocument/2006/relationships/drawing" Target="../drawings/drawing3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C53A4-FDCC-48AC-B0A5-1714BFAA087C}">
  <sheetPr>
    <tabColor theme="1"/>
  </sheetPr>
  <dimension ref="A5:I34"/>
  <sheetViews>
    <sheetView showGridLines="0" view="pageBreakPreview" topLeftCell="A11" zoomScale="80" zoomScaleNormal="80" zoomScaleSheetLayoutView="80" workbookViewId="0">
      <selection activeCell="A30" sqref="A30:I34"/>
    </sheetView>
  </sheetViews>
  <sheetFormatPr defaultRowHeight="15"/>
  <sheetData>
    <row r="5" spans="2:8" ht="14.45" customHeight="1">
      <c r="B5" s="647" t="s">
        <v>0</v>
      </c>
      <c r="C5" s="647"/>
      <c r="D5" s="647"/>
      <c r="E5" s="647"/>
      <c r="F5" s="647"/>
      <c r="G5" s="647"/>
      <c r="H5" s="647"/>
    </row>
    <row r="6" spans="2:8" ht="18.600000000000001" customHeight="1">
      <c r="B6" s="647"/>
      <c r="C6" s="647"/>
      <c r="D6" s="647"/>
      <c r="E6" s="647"/>
      <c r="F6" s="647"/>
      <c r="G6" s="647"/>
      <c r="H6" s="647"/>
    </row>
    <row r="7" spans="2:8" ht="18.600000000000001" customHeight="1">
      <c r="B7" s="647"/>
      <c r="C7" s="647"/>
      <c r="D7" s="647"/>
      <c r="E7" s="647"/>
      <c r="F7" s="647"/>
      <c r="G7" s="647"/>
      <c r="H7" s="647"/>
    </row>
    <row r="8" spans="2:8" ht="18.600000000000001" customHeight="1">
      <c r="B8" s="647"/>
      <c r="C8" s="647"/>
      <c r="D8" s="647"/>
      <c r="E8" s="647"/>
      <c r="F8" s="647"/>
      <c r="G8" s="647"/>
      <c r="H8" s="647"/>
    </row>
    <row r="9" spans="2:8" ht="18.600000000000001" customHeight="1">
      <c r="B9" s="647"/>
      <c r="C9" s="647"/>
      <c r="D9" s="647"/>
      <c r="E9" s="647"/>
      <c r="F9" s="647"/>
      <c r="G9" s="647"/>
      <c r="H9" s="647"/>
    </row>
    <row r="10" spans="2:8" ht="18.600000000000001" customHeight="1">
      <c r="B10" s="647"/>
      <c r="C10" s="647"/>
      <c r="D10" s="647"/>
      <c r="E10" s="647"/>
      <c r="F10" s="647"/>
      <c r="G10" s="647"/>
      <c r="H10" s="647"/>
    </row>
    <row r="11" spans="2:8" ht="18.600000000000001" customHeight="1">
      <c r="B11" s="647"/>
      <c r="C11" s="647"/>
      <c r="D11" s="647"/>
      <c r="E11" s="647"/>
      <c r="F11" s="647"/>
      <c r="G11" s="647"/>
      <c r="H11" s="647"/>
    </row>
    <row r="12" spans="2:8" ht="18.600000000000001" customHeight="1">
      <c r="B12" s="647"/>
      <c r="C12" s="647"/>
      <c r="D12" s="647"/>
      <c r="E12" s="647"/>
      <c r="F12" s="647"/>
      <c r="G12" s="647"/>
      <c r="H12" s="647"/>
    </row>
    <row r="13" spans="2:8" ht="18.600000000000001" customHeight="1">
      <c r="B13" s="647"/>
      <c r="C13" s="647"/>
      <c r="D13" s="647"/>
      <c r="E13" s="647"/>
      <c r="F13" s="647"/>
      <c r="G13" s="647"/>
      <c r="H13" s="647"/>
    </row>
    <row r="14" spans="2:8" ht="18.75" customHeight="1">
      <c r="B14" s="647"/>
      <c r="C14" s="647"/>
      <c r="D14" s="647"/>
      <c r="E14" s="647"/>
      <c r="F14" s="647"/>
      <c r="G14" s="647"/>
      <c r="H14" s="647"/>
    </row>
    <row r="15" spans="2:8" ht="14.45" customHeight="1">
      <c r="B15" s="399"/>
      <c r="C15" s="399"/>
      <c r="D15" s="399"/>
      <c r="E15" s="399"/>
      <c r="F15" s="399"/>
      <c r="G15" s="399"/>
      <c r="H15" s="1"/>
    </row>
    <row r="16" spans="2:8" ht="14.45" customHeight="1">
      <c r="B16" s="399"/>
      <c r="C16" s="399"/>
      <c r="D16" s="399"/>
      <c r="E16" s="399"/>
      <c r="F16" s="399"/>
      <c r="G16" s="399"/>
      <c r="H16" s="1"/>
    </row>
    <row r="17" spans="1:9" ht="14.45" customHeight="1">
      <c r="B17" s="399"/>
      <c r="C17" s="399"/>
      <c r="D17" s="399"/>
      <c r="E17" s="399"/>
      <c r="F17" s="399"/>
      <c r="G17" s="399"/>
      <c r="H17" s="1"/>
    </row>
    <row r="18" spans="1:9" ht="14.45" customHeight="1">
      <c r="B18" s="399"/>
      <c r="C18" s="399"/>
      <c r="D18" s="399"/>
      <c r="E18" s="399"/>
      <c r="F18" s="399"/>
      <c r="G18" s="399"/>
      <c r="H18" s="1"/>
    </row>
    <row r="19" spans="1:9" ht="14.45" customHeight="1">
      <c r="B19" s="399"/>
      <c r="C19" s="399"/>
      <c r="D19" s="399"/>
      <c r="E19" s="399"/>
      <c r="F19" s="399"/>
      <c r="G19" s="399"/>
      <c r="H19" s="1"/>
    </row>
    <row r="20" spans="1:9" ht="14.45" customHeight="1">
      <c r="B20" s="1"/>
      <c r="C20" s="1"/>
      <c r="D20" s="1"/>
      <c r="E20" s="1"/>
      <c r="F20" s="1"/>
      <c r="G20" s="1"/>
      <c r="H20" s="1"/>
    </row>
    <row r="21" spans="1:9" ht="28.5">
      <c r="B21" s="648" t="s">
        <v>1</v>
      </c>
      <c r="C21" s="648"/>
      <c r="D21" s="648"/>
      <c r="E21" s="648"/>
      <c r="F21" s="648"/>
      <c r="G21" s="648"/>
      <c r="H21" s="648"/>
    </row>
    <row r="22" spans="1:9" ht="31.5" customHeight="1">
      <c r="B22" s="649" t="s">
        <v>2</v>
      </c>
      <c r="C22" s="649"/>
      <c r="D22" s="649"/>
      <c r="E22" s="649"/>
      <c r="F22" s="649"/>
      <c r="G22" s="649"/>
      <c r="H22" s="649"/>
    </row>
    <row r="23" spans="1:9" ht="14.45" customHeight="1">
      <c r="A23" s="650" t="s">
        <v>3</v>
      </c>
      <c r="B23" s="650"/>
      <c r="C23" s="650"/>
      <c r="D23" s="650"/>
      <c r="E23" s="650"/>
      <c r="F23" s="650"/>
      <c r="G23" s="650"/>
      <c r="H23" s="650"/>
      <c r="I23" s="650"/>
    </row>
    <row r="24" spans="1:9" ht="14.45" customHeight="1">
      <c r="A24" s="650"/>
      <c r="B24" s="650"/>
      <c r="C24" s="650"/>
      <c r="D24" s="650"/>
      <c r="E24" s="650"/>
      <c r="F24" s="650"/>
      <c r="G24" s="650"/>
      <c r="H24" s="650"/>
      <c r="I24" s="650"/>
    </row>
    <row r="25" spans="1:9" ht="14.45" customHeight="1">
      <c r="B25" s="1"/>
      <c r="C25" s="1"/>
      <c r="D25" s="1"/>
      <c r="E25" s="1"/>
      <c r="F25" s="1"/>
      <c r="G25" s="1"/>
      <c r="H25" s="1"/>
    </row>
    <row r="26" spans="1:9" ht="14.45" customHeight="1">
      <c r="B26" s="1"/>
      <c r="C26" s="1"/>
      <c r="D26" s="1"/>
      <c r="E26" s="1"/>
      <c r="F26" s="1"/>
      <c r="G26" s="1"/>
      <c r="H26" s="1"/>
    </row>
    <row r="27" spans="1:9" ht="14.45" customHeight="1">
      <c r="B27" s="1"/>
      <c r="C27" s="1"/>
      <c r="D27" s="1"/>
      <c r="E27" s="1"/>
      <c r="F27" s="1"/>
      <c r="G27" s="1"/>
      <c r="H27" s="1"/>
    </row>
    <row r="28" spans="1:9" ht="14.45" customHeight="1">
      <c r="A28" s="651" t="s">
        <v>4</v>
      </c>
      <c r="B28" s="651"/>
      <c r="C28" s="651"/>
      <c r="D28" s="651"/>
      <c r="E28" s="651"/>
      <c r="F28" s="651"/>
      <c r="G28" s="651"/>
      <c r="H28" s="651"/>
      <c r="I28" s="651"/>
    </row>
    <row r="29" spans="1:9" ht="15" customHeight="1"/>
    <row r="30" spans="1:9" ht="15" customHeight="1">
      <c r="A30" s="646" t="s">
        <v>5</v>
      </c>
      <c r="B30" s="646"/>
      <c r="C30" s="646"/>
      <c r="D30" s="646"/>
      <c r="E30" s="646"/>
      <c r="F30" s="646"/>
      <c r="G30" s="646"/>
      <c r="H30" s="646"/>
      <c r="I30" s="646"/>
    </row>
    <row r="31" spans="1:9" ht="15" customHeight="1">
      <c r="A31" s="646"/>
      <c r="B31" s="646"/>
      <c r="C31" s="646"/>
      <c r="D31" s="646"/>
      <c r="E31" s="646"/>
      <c r="F31" s="646"/>
      <c r="G31" s="646"/>
      <c r="H31" s="646"/>
      <c r="I31" s="646"/>
    </row>
    <row r="32" spans="1:9" ht="15" customHeight="1">
      <c r="A32" s="646"/>
      <c r="B32" s="646"/>
      <c r="C32" s="646"/>
      <c r="D32" s="646"/>
      <c r="E32" s="646"/>
      <c r="F32" s="646"/>
      <c r="G32" s="646"/>
      <c r="H32" s="646"/>
      <c r="I32" s="646"/>
    </row>
    <row r="33" spans="1:9">
      <c r="A33" s="646"/>
      <c r="B33" s="646"/>
      <c r="C33" s="646"/>
      <c r="D33" s="646"/>
      <c r="E33" s="646"/>
      <c r="F33" s="646"/>
      <c r="G33" s="646"/>
      <c r="H33" s="646"/>
      <c r="I33" s="646"/>
    </row>
    <row r="34" spans="1:9" ht="23.25" customHeight="1">
      <c r="A34" s="646"/>
      <c r="B34" s="646"/>
      <c r="C34" s="646"/>
      <c r="D34" s="646"/>
      <c r="E34" s="646"/>
      <c r="F34" s="646"/>
      <c r="G34" s="646"/>
      <c r="H34" s="646"/>
      <c r="I34" s="646"/>
    </row>
  </sheetData>
  <mergeCells count="6">
    <mergeCell ref="A30:I34"/>
    <mergeCell ref="B5:H14"/>
    <mergeCell ref="B21:H21"/>
    <mergeCell ref="B22:H22"/>
    <mergeCell ref="A23:I24"/>
    <mergeCell ref="A28:I28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87ABE-D524-44B6-A0A6-C0465F710B33}">
  <sheetPr>
    <tabColor rgb="FFB68BBB"/>
    <pageSetUpPr fitToPage="1"/>
  </sheetPr>
  <dimension ref="A1:H46"/>
  <sheetViews>
    <sheetView showGridLines="0" zoomScale="70" zoomScaleNormal="70" zoomScaleSheetLayoutView="90" workbookViewId="0">
      <selection activeCell="B26" sqref="B26"/>
    </sheetView>
  </sheetViews>
  <sheetFormatPr defaultColWidth="9.28515625" defaultRowHeight="12.75"/>
  <cols>
    <col min="1" max="2" width="11.5703125" style="4" customWidth="1"/>
    <col min="3" max="3" width="45.5703125" style="4" customWidth="1"/>
    <col min="4" max="4" width="16.7109375" style="4" customWidth="1"/>
    <col min="5" max="6" width="9.28515625" style="4"/>
    <col min="7" max="8" width="17.42578125" style="4" bestFit="1" customWidth="1"/>
    <col min="9" max="9" width="9.28515625" style="4" customWidth="1"/>
    <col min="10" max="16384" width="9.28515625" style="4"/>
  </cols>
  <sheetData>
    <row r="1" spans="1:8" ht="17.25" customHeight="1">
      <c r="A1" s="28" t="e">
        <f>PRODUTOS!#REF!</f>
        <v>#REF!</v>
      </c>
      <c r="B1" s="29"/>
      <c r="C1" s="29"/>
      <c r="D1" s="29"/>
      <c r="E1" s="29"/>
      <c r="F1" s="29"/>
      <c r="G1" s="29"/>
      <c r="H1" s="30"/>
    </row>
    <row r="2" spans="1:8" ht="17.25" customHeight="1">
      <c r="A2" s="27" t="s">
        <v>52</v>
      </c>
      <c r="B2" s="29"/>
      <c r="C2" s="29"/>
      <c r="D2" s="29"/>
      <c r="E2" s="29"/>
      <c r="F2" s="29"/>
      <c r="G2" s="29"/>
      <c r="H2" s="30"/>
    </row>
    <row r="3" spans="1:8" ht="17.25" customHeight="1">
      <c r="A3" s="123" t="e">
        <f>PRODUTOS!#REF!</f>
        <v>#REF!</v>
      </c>
      <c r="B3" s="31" t="e">
        <f>PRODUTOS!#REF!</f>
        <v>#REF!</v>
      </c>
      <c r="C3" s="37"/>
      <c r="D3" s="37"/>
      <c r="E3" s="37"/>
      <c r="F3" s="37"/>
      <c r="G3" s="37"/>
      <c r="H3" s="38"/>
    </row>
    <row r="4" spans="1:8" ht="35.450000000000003" customHeight="1">
      <c r="A4" s="39" t="s">
        <v>53</v>
      </c>
      <c r="B4" s="679" t="e">
        <f>PRODUTOS!#REF!</f>
        <v>#REF!</v>
      </c>
      <c r="C4" s="680"/>
      <c r="D4" s="680"/>
      <c r="E4" s="44"/>
      <c r="F4" s="44"/>
      <c r="G4" s="51" t="s">
        <v>54</v>
      </c>
      <c r="H4" s="54">
        <v>36</v>
      </c>
    </row>
    <row r="5" spans="1:8" ht="17.25" customHeight="1">
      <c r="A5" s="677" t="s">
        <v>44</v>
      </c>
      <c r="B5" s="676" t="s">
        <v>55</v>
      </c>
      <c r="C5" s="676" t="s">
        <v>56</v>
      </c>
      <c r="D5" s="676" t="s">
        <v>46</v>
      </c>
      <c r="E5" s="676" t="s">
        <v>47</v>
      </c>
      <c r="F5" s="676"/>
      <c r="G5" s="676" t="s">
        <v>57</v>
      </c>
      <c r="H5" s="676"/>
    </row>
    <row r="6" spans="1:8" ht="17.25" customHeight="1">
      <c r="A6" s="678"/>
      <c r="B6" s="678"/>
      <c r="C6" s="678"/>
      <c r="D6" s="678"/>
      <c r="E6" s="20" t="s">
        <v>58</v>
      </c>
      <c r="F6" s="20" t="s">
        <v>59</v>
      </c>
      <c r="G6" s="20" t="s">
        <v>60</v>
      </c>
      <c r="H6" s="20" t="s">
        <v>59</v>
      </c>
    </row>
    <row r="7" spans="1:8" ht="17.25" customHeight="1">
      <c r="A7" s="21" t="s">
        <v>61</v>
      </c>
      <c r="B7" s="22" t="s">
        <v>61</v>
      </c>
      <c r="C7" s="23" t="s">
        <v>62</v>
      </c>
      <c r="D7" s="23"/>
      <c r="E7" s="23"/>
      <c r="F7" s="23"/>
      <c r="G7" s="23"/>
      <c r="H7" s="24"/>
    </row>
    <row r="8" spans="1:8" ht="17.25" customHeight="1">
      <c r="A8" s="21">
        <v>1</v>
      </c>
      <c r="B8" s="22" t="s">
        <v>61</v>
      </c>
      <c r="C8" s="25" t="s">
        <v>63</v>
      </c>
      <c r="D8" s="25"/>
      <c r="E8" s="25"/>
      <c r="F8" s="25"/>
      <c r="G8" s="25"/>
      <c r="H8" s="26"/>
    </row>
    <row r="9" spans="1:8" ht="17.25" customHeight="1">
      <c r="A9" s="19" t="s">
        <v>64</v>
      </c>
      <c r="B9" s="5" t="str">
        <f>_xlfn.XLOOKUP(C9,'Preços de Referência'!B:B,'Preços de Referência'!A:A)</f>
        <v>P8173</v>
      </c>
      <c r="C9" s="62" t="s">
        <v>65</v>
      </c>
      <c r="D9" s="8" t="s">
        <v>66</v>
      </c>
      <c r="E9" s="9">
        <v>0</v>
      </c>
      <c r="F9" s="9">
        <f t="shared" ref="F9:F14" si="0">TRUNC(E9*$H$4,2)</f>
        <v>0</v>
      </c>
      <c r="G9" s="10">
        <f>VLOOKUP(B9,'Preços de Referência'!A:C,3,0)</f>
        <v>7213.77</v>
      </c>
      <c r="H9" s="10">
        <f>TRUNC(F9*G9,2)</f>
        <v>0</v>
      </c>
    </row>
    <row r="10" spans="1:8" ht="17.25" customHeight="1">
      <c r="A10" s="19" t="s">
        <v>67</v>
      </c>
      <c r="B10" s="5" t="str">
        <f>_xlfn.XLOOKUP(C10,'Preços de Referência'!B:B,'Preços de Referência'!A:A)</f>
        <v>P8174</v>
      </c>
      <c r="C10" s="62" t="s">
        <v>68</v>
      </c>
      <c r="D10" s="8" t="s">
        <v>66</v>
      </c>
      <c r="E10" s="9" t="e">
        <f>#REF!</f>
        <v>#REF!</v>
      </c>
      <c r="F10" s="9" t="e">
        <f t="shared" si="0"/>
        <v>#REF!</v>
      </c>
      <c r="G10" s="10">
        <f>VLOOKUP(B10,'Preços de Referência'!A:C,3,0)</f>
        <v>9250.7099999999991</v>
      </c>
      <c r="H10" s="10" t="e">
        <f t="shared" ref="H10:H35" si="1">TRUNC(F10*G10,2)</f>
        <v>#REF!</v>
      </c>
    </row>
    <row r="11" spans="1:8" ht="17.25" customHeight="1">
      <c r="A11" s="19" t="s">
        <v>69</v>
      </c>
      <c r="B11" s="5" t="str">
        <f>_xlfn.XLOOKUP(C11,'Preços de Referência'!B:B,'Preços de Referência'!A:A)</f>
        <v>P8001</v>
      </c>
      <c r="C11" s="62" t="s">
        <v>70</v>
      </c>
      <c r="D11" s="8" t="s">
        <v>66</v>
      </c>
      <c r="E11" s="9" t="e">
        <f>#REF!</f>
        <v>#REF!</v>
      </c>
      <c r="F11" s="9" t="e">
        <f t="shared" si="0"/>
        <v>#REF!</v>
      </c>
      <c r="G11" s="10">
        <f>VLOOKUP(B11,'Preços de Referência'!A:C,3,0)</f>
        <v>9648.3700000000008</v>
      </c>
      <c r="H11" s="10" t="e">
        <f t="shared" si="1"/>
        <v>#REF!</v>
      </c>
    </row>
    <row r="12" spans="1:8" ht="17.25" customHeight="1">
      <c r="A12" s="19" t="s">
        <v>71</v>
      </c>
      <c r="B12" s="5" t="str">
        <f>_xlfn.XLOOKUP(C12,'Preços de Referência'!B:B,'Preços de Referência'!A:A)</f>
        <v>P8002</v>
      </c>
      <c r="C12" s="62" t="s">
        <v>72</v>
      </c>
      <c r="D12" s="8" t="s">
        <v>66</v>
      </c>
      <c r="E12" s="9" t="e">
        <f>#REF!</f>
        <v>#REF!</v>
      </c>
      <c r="F12" s="9" t="e">
        <f t="shared" si="0"/>
        <v>#REF!</v>
      </c>
      <c r="G12" s="10">
        <f>VLOOKUP(B12,'Preços de Referência'!A:C,3,0)</f>
        <v>12506.56</v>
      </c>
      <c r="H12" s="10" t="e">
        <f t="shared" si="1"/>
        <v>#REF!</v>
      </c>
    </row>
    <row r="13" spans="1:8" ht="17.25" customHeight="1">
      <c r="A13" s="19" t="s">
        <v>73</v>
      </c>
      <c r="B13" s="5" t="str">
        <f>_xlfn.XLOOKUP(C13,'Preços de Referência'!B:B,'Preços de Referência'!A:A)</f>
        <v>P8008</v>
      </c>
      <c r="C13" s="62" t="s">
        <v>74</v>
      </c>
      <c r="D13" s="8" t="s">
        <v>66</v>
      </c>
      <c r="E13" s="9">
        <v>0</v>
      </c>
      <c r="F13" s="9">
        <f t="shared" si="0"/>
        <v>0</v>
      </c>
      <c r="G13" s="10">
        <f>VLOOKUP(B13,'Preços de Referência'!A:C,3,0)</f>
        <v>11354.38</v>
      </c>
      <c r="H13" s="10">
        <f t="shared" si="1"/>
        <v>0</v>
      </c>
    </row>
    <row r="14" spans="1:8" ht="17.25" customHeight="1">
      <c r="A14" s="19" t="s">
        <v>75</v>
      </c>
      <c r="B14" s="5" t="str">
        <f>_xlfn.XLOOKUP(C14,'Preços de Referência'!B:B,'Preços de Referência'!A:A)</f>
        <v>P8188</v>
      </c>
      <c r="C14" s="62" t="s">
        <v>76</v>
      </c>
      <c r="D14" s="8" t="s">
        <v>66</v>
      </c>
      <c r="E14" s="9">
        <v>0</v>
      </c>
      <c r="F14" s="9">
        <f t="shared" si="0"/>
        <v>0</v>
      </c>
      <c r="G14" s="10">
        <f>VLOOKUP(B14,'Preços de Referência'!A:C,3,0)</f>
        <v>13319.82</v>
      </c>
      <c r="H14" s="10">
        <f t="shared" si="1"/>
        <v>0</v>
      </c>
    </row>
    <row r="15" spans="1:8" ht="17.25" customHeight="1">
      <c r="A15" s="19" t="s">
        <v>77</v>
      </c>
      <c r="B15" s="5" t="str">
        <f>_xlfn.XLOOKUP(C15,'Preços de Referência'!B:B,'Preços de Referência'!A:A)</f>
        <v>P8190</v>
      </c>
      <c r="C15" s="62" t="s">
        <v>78</v>
      </c>
      <c r="D15" s="8" t="s">
        <v>66</v>
      </c>
      <c r="E15" s="9">
        <v>0</v>
      </c>
      <c r="F15" s="9">
        <f t="shared" ref="F15:F35" si="2">TRUNC(E15*$H$4,2)</f>
        <v>0</v>
      </c>
      <c r="G15" s="10">
        <f>VLOOKUP(B15,'Preços de Referência'!A:C,3,0)</f>
        <v>7951.38</v>
      </c>
      <c r="H15" s="10">
        <f t="shared" si="1"/>
        <v>0</v>
      </c>
    </row>
    <row r="16" spans="1:8" ht="17.25" customHeight="1">
      <c r="A16" s="19" t="s">
        <v>79</v>
      </c>
      <c r="B16" s="5" t="str">
        <f>_xlfn.XLOOKUP(C16,'Preços de Referência'!B:B,'Preços de Referência'!A:A)</f>
        <v>P8020</v>
      </c>
      <c r="C16" s="62" t="s">
        <v>80</v>
      </c>
      <c r="D16" s="8" t="s">
        <v>66</v>
      </c>
      <c r="E16" s="9">
        <v>0</v>
      </c>
      <c r="F16" s="9">
        <f t="shared" si="2"/>
        <v>0</v>
      </c>
      <c r="G16" s="10">
        <f>VLOOKUP(B16,'Preços de Referência'!A:C,3,0)</f>
        <v>8932.4699999999993</v>
      </c>
      <c r="H16" s="10">
        <f t="shared" si="1"/>
        <v>0</v>
      </c>
    </row>
    <row r="17" spans="1:8" ht="17.25" customHeight="1">
      <c r="A17" s="19" t="s">
        <v>81</v>
      </c>
      <c r="B17" s="5" t="str">
        <f>_xlfn.XLOOKUP(C17,'Preços de Referência'!B:B,'Preços de Referência'!A:A)</f>
        <v>P8033</v>
      </c>
      <c r="C17" s="62" t="s">
        <v>82</v>
      </c>
      <c r="D17" s="8" t="s">
        <v>66</v>
      </c>
      <c r="E17" s="9">
        <v>0</v>
      </c>
      <c r="F17" s="9">
        <f t="shared" si="2"/>
        <v>0</v>
      </c>
      <c r="G17" s="10">
        <f>VLOOKUP(B17,'Preços de Referência'!A:C,3,0)</f>
        <v>8852.4500000000007</v>
      </c>
      <c r="H17" s="10">
        <f t="shared" si="1"/>
        <v>0</v>
      </c>
    </row>
    <row r="18" spans="1:8" ht="17.25" customHeight="1">
      <c r="A18" s="19" t="s">
        <v>83</v>
      </c>
      <c r="B18" s="5" t="str">
        <f>_xlfn.XLOOKUP(C18,'Preços de Referência'!B:B,'Preços de Referência'!A:A)</f>
        <v>P8044</v>
      </c>
      <c r="C18" s="62" t="s">
        <v>84</v>
      </c>
      <c r="D18" s="8" t="s">
        <v>66</v>
      </c>
      <c r="E18" s="9">
        <v>0</v>
      </c>
      <c r="F18" s="9">
        <f t="shared" si="2"/>
        <v>0</v>
      </c>
      <c r="G18" s="10">
        <f>VLOOKUP(B18,'Preços de Referência'!A:C,3,0)</f>
        <v>34464.03</v>
      </c>
      <c r="H18" s="10">
        <f t="shared" si="1"/>
        <v>0</v>
      </c>
    </row>
    <row r="19" spans="1:8" ht="17.25" customHeight="1">
      <c r="A19" s="19" t="s">
        <v>85</v>
      </c>
      <c r="B19" s="5" t="str">
        <f>_xlfn.XLOOKUP(C19,'Preços de Referência'!B:B,'Preços de Referência'!A:A)</f>
        <v>P8045</v>
      </c>
      <c r="C19" s="62" t="s">
        <v>86</v>
      </c>
      <c r="D19" s="8" t="s">
        <v>66</v>
      </c>
      <c r="E19" s="9">
        <v>0</v>
      </c>
      <c r="F19" s="9">
        <f t="shared" si="2"/>
        <v>0</v>
      </c>
      <c r="G19" s="10">
        <f>VLOOKUP(B19,'Preços de Referência'!A:C,3,0)</f>
        <v>9568.09</v>
      </c>
      <c r="H19" s="10">
        <f t="shared" si="1"/>
        <v>0</v>
      </c>
    </row>
    <row r="20" spans="1:8" ht="17.25" customHeight="1">
      <c r="A20" s="19" t="s">
        <v>87</v>
      </c>
      <c r="B20" s="5" t="str">
        <f>_xlfn.XLOOKUP(C20,'Preços de Referência'!B:B,'Preços de Referência'!A:A)</f>
        <v>P8054</v>
      </c>
      <c r="C20" s="62" t="s">
        <v>88</v>
      </c>
      <c r="D20" s="8" t="s">
        <v>66</v>
      </c>
      <c r="E20" s="9" t="e">
        <f>#REF!</f>
        <v>#REF!</v>
      </c>
      <c r="F20" s="9" t="e">
        <f t="shared" si="2"/>
        <v>#REF!</v>
      </c>
      <c r="G20" s="10">
        <f>VLOOKUP(B20,'Preços de Referência'!A:C,3,0)</f>
        <v>22579.33</v>
      </c>
      <c r="H20" s="10" t="e">
        <f t="shared" si="1"/>
        <v>#REF!</v>
      </c>
    </row>
    <row r="21" spans="1:8" ht="17.25" customHeight="1">
      <c r="A21" s="19" t="s">
        <v>89</v>
      </c>
      <c r="B21" s="5" t="str">
        <f>_xlfn.XLOOKUP(C21,'Preços de Referência'!B:B,'Preços de Referência'!A:A)</f>
        <v>P8055</v>
      </c>
      <c r="C21" s="62" t="s">
        <v>90</v>
      </c>
      <c r="D21" s="8" t="s">
        <v>66</v>
      </c>
      <c r="E21" s="9">
        <v>0</v>
      </c>
      <c r="F21" s="9">
        <f t="shared" si="2"/>
        <v>0</v>
      </c>
      <c r="G21" s="10">
        <f>VLOOKUP(B21,'Preços de Referência'!A:C,3,0)</f>
        <v>23508.48</v>
      </c>
      <c r="H21" s="10">
        <f t="shared" si="1"/>
        <v>0</v>
      </c>
    </row>
    <row r="22" spans="1:8" ht="17.25" customHeight="1">
      <c r="A22" s="19" t="s">
        <v>91</v>
      </c>
      <c r="B22" s="5" t="str">
        <f>_xlfn.XLOOKUP(C22,'Preços de Referência'!B:B,'Preços de Referência'!A:A)</f>
        <v>P8058</v>
      </c>
      <c r="C22" s="62" t="s">
        <v>92</v>
      </c>
      <c r="D22" s="8" t="s">
        <v>66</v>
      </c>
      <c r="E22" s="9">
        <v>0</v>
      </c>
      <c r="F22" s="9">
        <f t="shared" si="2"/>
        <v>0</v>
      </c>
      <c r="G22" s="10">
        <f>VLOOKUP(B22,'Preços de Referência'!A:C,3,0)</f>
        <v>23457.39</v>
      </c>
      <c r="H22" s="10">
        <f t="shared" si="1"/>
        <v>0</v>
      </c>
    </row>
    <row r="23" spans="1:8" ht="17.25" customHeight="1">
      <c r="A23" s="19" t="s">
        <v>93</v>
      </c>
      <c r="B23" s="5" t="str">
        <f>_xlfn.XLOOKUP(C23,'Preços de Referência'!B:B,'Preços de Referência'!A:A)</f>
        <v>P8060</v>
      </c>
      <c r="C23" s="62" t="s">
        <v>94</v>
      </c>
      <c r="D23" s="8" t="s">
        <v>66</v>
      </c>
      <c r="E23" s="9">
        <v>0</v>
      </c>
      <c r="F23" s="9">
        <f t="shared" si="2"/>
        <v>0</v>
      </c>
      <c r="G23" s="10">
        <f>VLOOKUP(B23,'Preços de Referência'!A:C,3,0)</f>
        <v>40634.5</v>
      </c>
      <c r="H23" s="10">
        <f t="shared" si="1"/>
        <v>0</v>
      </c>
    </row>
    <row r="24" spans="1:8" ht="17.25" customHeight="1">
      <c r="A24" s="19" t="s">
        <v>95</v>
      </c>
      <c r="B24" s="5" t="str">
        <f>_xlfn.XLOOKUP(C24,'Preços de Referência'!B:B,'Preços de Referência'!A:A)</f>
        <v>P8061</v>
      </c>
      <c r="C24" s="62" t="s">
        <v>96</v>
      </c>
      <c r="D24" s="8" t="s">
        <v>66</v>
      </c>
      <c r="E24" s="9">
        <v>0</v>
      </c>
      <c r="F24" s="9">
        <f t="shared" si="2"/>
        <v>0</v>
      </c>
      <c r="G24" s="10">
        <f>VLOOKUP(B24,'Preços de Referência'!A:C,3,0)</f>
        <v>34040.870000000003</v>
      </c>
      <c r="H24" s="10">
        <f t="shared" si="1"/>
        <v>0</v>
      </c>
    </row>
    <row r="25" spans="1:8" ht="17.25" customHeight="1">
      <c r="A25" s="19" t="s">
        <v>97</v>
      </c>
      <c r="B25" s="5" t="str">
        <f>_xlfn.XLOOKUP(C25,'Preços de Referência'!B:B,'Preços de Referência'!A:A)</f>
        <v>P8066</v>
      </c>
      <c r="C25" s="62" t="s">
        <v>98</v>
      </c>
      <c r="D25" s="8" t="s">
        <v>66</v>
      </c>
      <c r="E25" s="9">
        <v>0</v>
      </c>
      <c r="F25" s="9">
        <f t="shared" si="2"/>
        <v>0</v>
      </c>
      <c r="G25" s="10">
        <f>VLOOKUP(B25,'Preços de Referência'!A:C,3,0)</f>
        <v>24227.22</v>
      </c>
      <c r="H25" s="10">
        <f t="shared" si="1"/>
        <v>0</v>
      </c>
    </row>
    <row r="26" spans="1:8" ht="17.25" customHeight="1">
      <c r="A26" s="19" t="s">
        <v>99</v>
      </c>
      <c r="B26" s="5" t="str">
        <f>_xlfn.XLOOKUP(C26,'Preços de Referência'!B:B,'Preços de Referência'!A:A)</f>
        <v>P8069</v>
      </c>
      <c r="C26" s="62" t="s">
        <v>100</v>
      </c>
      <c r="D26" s="8" t="s">
        <v>66</v>
      </c>
      <c r="E26" s="9">
        <v>0</v>
      </c>
      <c r="F26" s="9">
        <f t="shared" si="2"/>
        <v>0</v>
      </c>
      <c r="G26" s="10">
        <f>VLOOKUP(B26,'Preços de Referência'!A:C,3,0)</f>
        <v>23966.87</v>
      </c>
      <c r="H26" s="10">
        <f t="shared" si="1"/>
        <v>0</v>
      </c>
    </row>
    <row r="27" spans="1:8" ht="17.25" customHeight="1">
      <c r="A27" s="19" t="s">
        <v>101</v>
      </c>
      <c r="B27" s="5" t="str">
        <f>_xlfn.XLOOKUP(C27,'Preços de Referência'!B:B,'Preços de Referência'!A:A)</f>
        <v>P8184</v>
      </c>
      <c r="C27" s="62" t="s">
        <v>102</v>
      </c>
      <c r="D27" s="8" t="s">
        <v>66</v>
      </c>
      <c r="E27" s="9">
        <v>0</v>
      </c>
      <c r="F27" s="9">
        <f t="shared" si="2"/>
        <v>0</v>
      </c>
      <c r="G27" s="10">
        <f>VLOOKUP(B27,'Preços de Referência'!A:C,3,0)</f>
        <v>10689.07</v>
      </c>
      <c r="H27" s="10">
        <f t="shared" si="1"/>
        <v>0</v>
      </c>
    </row>
    <row r="28" spans="1:8" ht="17.25" customHeight="1">
      <c r="A28" s="19" t="s">
        <v>103</v>
      </c>
      <c r="B28" s="5" t="str">
        <f>_xlfn.XLOOKUP(C28,'Preços de Referência'!B:B,'Preços de Referência'!A:A)</f>
        <v>P8081</v>
      </c>
      <c r="C28" s="62" t="s">
        <v>104</v>
      </c>
      <c r="D28" s="8" t="s">
        <v>66</v>
      </c>
      <c r="E28" s="9">
        <v>0</v>
      </c>
      <c r="F28" s="9">
        <f t="shared" si="2"/>
        <v>0</v>
      </c>
      <c r="G28" s="10">
        <f>VLOOKUP(B28,'Preços de Referência'!A:C,3,0)</f>
        <v>22819.32</v>
      </c>
      <c r="H28" s="10">
        <f t="shared" si="1"/>
        <v>0</v>
      </c>
    </row>
    <row r="29" spans="1:8" ht="17.25" customHeight="1">
      <c r="A29" s="124" t="s">
        <v>105</v>
      </c>
      <c r="B29" s="100"/>
      <c r="C29" s="101" t="s">
        <v>106</v>
      </c>
      <c r="D29" s="139" t="s">
        <v>66</v>
      </c>
      <c r="E29" s="125">
        <v>0</v>
      </c>
      <c r="F29" s="125">
        <f t="shared" si="2"/>
        <v>0</v>
      </c>
      <c r="G29" s="126">
        <v>0</v>
      </c>
      <c r="H29" s="126">
        <v>0</v>
      </c>
    </row>
    <row r="30" spans="1:8" ht="17.25" customHeight="1">
      <c r="A30" s="19" t="s">
        <v>107</v>
      </c>
      <c r="B30" s="5" t="str">
        <f>_xlfn.XLOOKUP(C30,'Preços de Referência'!B:B,'Preços de Referência'!A:A)</f>
        <v>P8197</v>
      </c>
      <c r="C30" s="62" t="s">
        <v>108</v>
      </c>
      <c r="D30" s="8" t="s">
        <v>66</v>
      </c>
      <c r="E30" s="9">
        <v>0</v>
      </c>
      <c r="F30" s="9">
        <f t="shared" si="2"/>
        <v>0</v>
      </c>
      <c r="G30" s="10">
        <f>VLOOKUP(B30,'Preços de Referência'!A:C,3,0)</f>
        <v>13319.82</v>
      </c>
      <c r="H30" s="10">
        <f t="shared" si="1"/>
        <v>0</v>
      </c>
    </row>
    <row r="31" spans="1:8" ht="17.25" customHeight="1">
      <c r="A31" s="19" t="s">
        <v>109</v>
      </c>
      <c r="B31" s="5" t="str">
        <f>_xlfn.XLOOKUP(C31,'Preços de Referência'!B:B,'Preços de Referência'!A:A)</f>
        <v>P8199</v>
      </c>
      <c r="C31" s="62" t="s">
        <v>110</v>
      </c>
      <c r="D31" s="8" t="s">
        <v>66</v>
      </c>
      <c r="E31" s="9">
        <v>0</v>
      </c>
      <c r="F31" s="9">
        <f t="shared" si="2"/>
        <v>0</v>
      </c>
      <c r="G31" s="10">
        <f>VLOOKUP(B31,'Preços de Referência'!A:C,3,0)</f>
        <v>11583.39</v>
      </c>
      <c r="H31" s="10">
        <f t="shared" si="1"/>
        <v>0</v>
      </c>
    </row>
    <row r="32" spans="1:8" ht="17.25" customHeight="1">
      <c r="A32" s="60">
        <v>2</v>
      </c>
      <c r="B32" s="60" t="s">
        <v>61</v>
      </c>
      <c r="C32" s="61" t="s">
        <v>111</v>
      </c>
      <c r="D32" s="80"/>
      <c r="E32" s="80"/>
      <c r="F32" s="25"/>
      <c r="G32" s="25"/>
      <c r="H32" s="26"/>
    </row>
    <row r="33" spans="1:8" ht="17.25" customHeight="1">
      <c r="A33" s="5" t="s">
        <v>112</v>
      </c>
      <c r="B33" s="5" t="str">
        <f>_xlfn.XLOOKUP(C33,'Preços de Referência'!B:B,'Preços de Referência'!A:A)</f>
        <v>P8026</v>
      </c>
      <c r="C33" s="140" t="s">
        <v>113</v>
      </c>
      <c r="D33" s="8" t="s">
        <v>66</v>
      </c>
      <c r="E33" s="9" t="e">
        <f>#REF!</f>
        <v>#REF!</v>
      </c>
      <c r="F33" s="9" t="e">
        <f t="shared" ref="F33" si="3">TRUNC(E33*$H$4,2)</f>
        <v>#REF!</v>
      </c>
      <c r="G33" s="7">
        <f>VLOOKUP(B33,'Preços de Referência'!A:C,3,0)</f>
        <v>4567.1499999999996</v>
      </c>
      <c r="H33" s="10" t="e">
        <f t="shared" ref="H33" si="4">TRUNC(F33*G33,2)</f>
        <v>#REF!</v>
      </c>
    </row>
    <row r="34" spans="1:8" ht="17.25" customHeight="1">
      <c r="A34" s="5" t="s">
        <v>114</v>
      </c>
      <c r="B34" s="5" t="str">
        <f>_xlfn.XLOOKUP(C34,'Preços de Referência'!B:B,'Preços de Referência'!A:A)</f>
        <v>P8143</v>
      </c>
      <c r="C34" s="140" t="s">
        <v>115</v>
      </c>
      <c r="D34" s="8" t="s">
        <v>66</v>
      </c>
      <c r="E34" s="9">
        <v>0</v>
      </c>
      <c r="F34" s="9">
        <f t="shared" si="2"/>
        <v>0</v>
      </c>
      <c r="G34" s="7">
        <f>VLOOKUP(B34,'Preços de Referência'!A:C,3,0)</f>
        <v>6458.21</v>
      </c>
      <c r="H34" s="10">
        <f t="shared" si="1"/>
        <v>0</v>
      </c>
    </row>
    <row r="35" spans="1:8" ht="17.25" customHeight="1">
      <c r="A35" s="5" t="s">
        <v>116</v>
      </c>
      <c r="B35" s="5" t="str">
        <f>_xlfn.XLOOKUP(C35,'Preços de Referência'!B:B,'Preços de Referência'!A:A)</f>
        <v>P8155</v>
      </c>
      <c r="C35" s="62" t="s">
        <v>117</v>
      </c>
      <c r="D35" s="8" t="s">
        <v>66</v>
      </c>
      <c r="E35" s="9" t="e">
        <f>#REF!</f>
        <v>#REF!</v>
      </c>
      <c r="F35" s="6" t="e">
        <f t="shared" si="2"/>
        <v>#REF!</v>
      </c>
      <c r="G35" s="7">
        <f>VLOOKUP(B35,'Preços de Referência'!A:C,3,0)</f>
        <v>6348.77</v>
      </c>
      <c r="H35" s="10" t="e">
        <f t="shared" si="1"/>
        <v>#REF!</v>
      </c>
    </row>
    <row r="36" spans="1:8" ht="17.45" customHeight="1">
      <c r="A36" s="127">
        <v>3</v>
      </c>
      <c r="B36" s="67" t="s">
        <v>61</v>
      </c>
      <c r="C36" s="25" t="s">
        <v>118</v>
      </c>
      <c r="D36" s="187"/>
      <c r="E36" s="187"/>
      <c r="F36" s="25"/>
      <c r="G36" s="25"/>
      <c r="H36" s="26"/>
    </row>
    <row r="37" spans="1:8" ht="17.45" customHeight="1">
      <c r="A37" s="188" t="s">
        <v>119</v>
      </c>
      <c r="B37" s="8" t="e">
        <f>#REF!</f>
        <v>#REF!</v>
      </c>
      <c r="C37" s="151" t="e">
        <f>#REF!</f>
        <v>#REF!</v>
      </c>
      <c r="D37" s="8" t="s">
        <v>120</v>
      </c>
      <c r="E37" s="9">
        <v>0</v>
      </c>
      <c r="F37" s="9">
        <f t="shared" ref="F37:F39" si="5">TRUNC(E37*$H$4,2)</f>
        <v>0</v>
      </c>
      <c r="G37" s="10">
        <v>1149.6500000000001</v>
      </c>
      <c r="H37" s="10">
        <f>TRUNC(F37*G37,2)</f>
        <v>0</v>
      </c>
    </row>
    <row r="38" spans="1:8" ht="17.45" customHeight="1">
      <c r="A38" s="5" t="s">
        <v>121</v>
      </c>
      <c r="B38" s="5" t="e">
        <f>#REF!</f>
        <v>#REF!</v>
      </c>
      <c r="C38" s="152" t="e">
        <f>#REF!</f>
        <v>#REF!</v>
      </c>
      <c r="D38" s="8" t="s">
        <v>120</v>
      </c>
      <c r="E38" s="9">
        <v>0</v>
      </c>
      <c r="F38" s="9">
        <f t="shared" si="5"/>
        <v>0</v>
      </c>
      <c r="G38" s="7">
        <v>320.95999999999998</v>
      </c>
      <c r="H38" s="10">
        <f t="shared" ref="H38:H39" si="6">TRUNC(F38*G38,2)</f>
        <v>0</v>
      </c>
    </row>
    <row r="39" spans="1:8" ht="17.45" customHeight="1">
      <c r="A39" s="5" t="s">
        <v>122</v>
      </c>
      <c r="B39" s="5" t="e">
        <f>#REF!</f>
        <v>#REF!</v>
      </c>
      <c r="C39" s="152" t="e">
        <f>#REF!</f>
        <v>#REF!</v>
      </c>
      <c r="D39" s="5" t="s">
        <v>120</v>
      </c>
      <c r="E39" s="6">
        <v>0</v>
      </c>
      <c r="F39" s="6">
        <f t="shared" si="5"/>
        <v>0</v>
      </c>
      <c r="G39" s="7">
        <v>393.05</v>
      </c>
      <c r="H39" s="7">
        <f t="shared" si="6"/>
        <v>0</v>
      </c>
    </row>
    <row r="40" spans="1:8" ht="17.45" customHeight="1">
      <c r="A40" s="55"/>
      <c r="B40" s="25"/>
      <c r="C40" s="25"/>
      <c r="D40" s="25"/>
      <c r="E40" s="25"/>
      <c r="F40" s="23"/>
      <c r="G40" s="52" t="s">
        <v>123</v>
      </c>
      <c r="H40" s="13" t="e">
        <f>TRUNC(SUM(H9:H39),2)</f>
        <v>#REF!</v>
      </c>
    </row>
    <row r="41" spans="1:8" ht="17.45" customHeight="1">
      <c r="A41" s="55"/>
      <c r="B41" s="25"/>
      <c r="C41" s="25"/>
      <c r="D41" s="25"/>
      <c r="E41" s="25"/>
      <c r="F41" s="56" t="s">
        <v>124</v>
      </c>
      <c r="G41" s="14" t="str">
        <f>'Preços de Referência'!$E$68</f>
        <v>https://www.gov.br/dnit/pt-br/assuntos/planejamento-e-pesquisa/custos-e-pagamentos/custos-e-pagamentos-dnit/engenharia-consultiva-2/tabela-de-precos-de-consultoria-1/relatorios/2024/outubro/outubro-2024</v>
      </c>
      <c r="H41" s="13" t="e">
        <f>TRUNC((H40*G41),2)</f>
        <v>#REF!</v>
      </c>
    </row>
    <row r="42" spans="1:8" ht="17.45" customHeight="1">
      <c r="A42" s="55"/>
      <c r="B42" s="25"/>
      <c r="C42" s="25"/>
      <c r="D42" s="25"/>
      <c r="E42" s="25"/>
      <c r="F42" s="25"/>
      <c r="G42" s="52" t="s">
        <v>125</v>
      </c>
      <c r="H42" s="13" t="e">
        <f>TRUNC((H40+H41),2)</f>
        <v>#REF!</v>
      </c>
    </row>
    <row r="43" spans="1:8" ht="17.45" customHeight="1">
      <c r="A43" s="15"/>
      <c r="B43" s="16"/>
      <c r="C43" s="17"/>
      <c r="D43" s="16"/>
      <c r="E43" s="16"/>
      <c r="F43" s="57"/>
      <c r="G43" s="18" t="s">
        <v>126</v>
      </c>
      <c r="H43" s="58" t="e">
        <f>TRUNC((H42/H4),2)</f>
        <v>#REF!</v>
      </c>
    </row>
    <row r="44" spans="1:8" ht="17.45" customHeight="1"/>
    <row r="45" spans="1:8" ht="17.45" customHeight="1"/>
    <row r="46" spans="1:8" ht="17.45" customHeight="1"/>
  </sheetData>
  <mergeCells count="7">
    <mergeCell ref="B4:D4"/>
    <mergeCell ref="G5:H5"/>
    <mergeCell ref="A5:A6"/>
    <mergeCell ref="B5:B6"/>
    <mergeCell ref="C5:C6"/>
    <mergeCell ref="D5:D6"/>
    <mergeCell ref="E5:F5"/>
  </mergeCells>
  <pageMargins left="0.511811024" right="0.511811024" top="0.78740157499999996" bottom="0.78740157499999996" header="0.31496062000000002" footer="0.31496062000000002"/>
  <pageSetup paperSize="9" scale="66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3CCDE11-6B29-4857-95B7-0DF1DDDEB8CE}">
          <x14:formula1>
            <xm:f>'Preços de Referência'!$B$5:$B$102</xm:f>
          </x14:formula1>
          <xm:sqref>C33:C35 C9:C12 C17:C24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47E31-9B47-4B8A-81A8-9A15714AEBC5}">
  <sheetPr>
    <tabColor rgb="FFB68BBB"/>
    <pageSetUpPr fitToPage="1"/>
  </sheetPr>
  <dimension ref="A1:H50"/>
  <sheetViews>
    <sheetView showGridLines="0" topLeftCell="A22" zoomScale="70" zoomScaleNormal="70" zoomScaleSheetLayoutView="90" workbookViewId="0">
      <selection activeCell="B26" sqref="B26"/>
    </sheetView>
  </sheetViews>
  <sheetFormatPr defaultColWidth="9.28515625" defaultRowHeight="12.75"/>
  <cols>
    <col min="1" max="2" width="11.5703125" style="4" customWidth="1"/>
    <col min="3" max="3" width="45.5703125" style="4" customWidth="1"/>
    <col min="4" max="4" width="16.7109375" style="4" customWidth="1"/>
    <col min="5" max="6" width="9.28515625" style="4"/>
    <col min="7" max="8" width="17.42578125" style="4" bestFit="1" customWidth="1"/>
    <col min="9" max="9" width="9.28515625" style="4" customWidth="1"/>
    <col min="10" max="16384" width="9.28515625" style="4"/>
  </cols>
  <sheetData>
    <row r="1" spans="1:8" ht="17.25" customHeight="1">
      <c r="A1" s="28" t="e">
        <f>PRODUTOS!#REF!</f>
        <v>#REF!</v>
      </c>
      <c r="B1" s="29"/>
      <c r="C1" s="29"/>
      <c r="D1" s="29"/>
      <c r="E1" s="29"/>
      <c r="F1" s="29"/>
      <c r="G1" s="29"/>
      <c r="H1" s="30"/>
    </row>
    <row r="2" spans="1:8" ht="17.25" customHeight="1">
      <c r="A2" s="27" t="s">
        <v>52</v>
      </c>
      <c r="B2" s="29"/>
      <c r="C2" s="29"/>
      <c r="D2" s="29"/>
      <c r="E2" s="29"/>
      <c r="F2" s="29"/>
      <c r="G2" s="29"/>
      <c r="H2" s="30"/>
    </row>
    <row r="3" spans="1:8" ht="17.25" customHeight="1">
      <c r="A3" s="123" t="e">
        <f>PRODUTOS!#REF!</f>
        <v>#REF!</v>
      </c>
      <c r="B3" s="31" t="e">
        <f>PRODUTOS!#REF!</f>
        <v>#REF!</v>
      </c>
      <c r="C3" s="37"/>
      <c r="D3" s="37"/>
      <c r="E3" s="37"/>
      <c r="F3" s="37"/>
      <c r="G3" s="37"/>
      <c r="H3" s="38"/>
    </row>
    <row r="4" spans="1:8" ht="49.5" customHeight="1">
      <c r="A4" s="89" t="s">
        <v>53</v>
      </c>
      <c r="B4" s="679" t="e">
        <f>PRODUTOS!#REF!</f>
        <v>#REF!</v>
      </c>
      <c r="C4" s="680"/>
      <c r="D4" s="680"/>
      <c r="E4" s="680"/>
      <c r="F4" s="44"/>
      <c r="G4" s="51" t="s">
        <v>54</v>
      </c>
      <c r="H4" s="54">
        <v>36</v>
      </c>
    </row>
    <row r="5" spans="1:8" ht="17.25" customHeight="1">
      <c r="A5" s="677" t="s">
        <v>44</v>
      </c>
      <c r="B5" s="676" t="s">
        <v>55</v>
      </c>
      <c r="C5" s="676" t="s">
        <v>56</v>
      </c>
      <c r="D5" s="676" t="s">
        <v>46</v>
      </c>
      <c r="E5" s="676" t="s">
        <v>47</v>
      </c>
      <c r="F5" s="676"/>
      <c r="G5" s="676" t="s">
        <v>57</v>
      </c>
      <c r="H5" s="676"/>
    </row>
    <row r="6" spans="1:8" ht="17.25" customHeight="1">
      <c r="A6" s="678"/>
      <c r="B6" s="678"/>
      <c r="C6" s="678"/>
      <c r="D6" s="678"/>
      <c r="E6" s="20" t="s">
        <v>58</v>
      </c>
      <c r="F6" s="20" t="s">
        <v>59</v>
      </c>
      <c r="G6" s="20" t="s">
        <v>60</v>
      </c>
      <c r="H6" s="20" t="s">
        <v>59</v>
      </c>
    </row>
    <row r="7" spans="1:8" ht="17.25" customHeight="1">
      <c r="A7" s="21" t="s">
        <v>61</v>
      </c>
      <c r="B7" s="22" t="s">
        <v>61</v>
      </c>
      <c r="C7" s="23" t="s">
        <v>62</v>
      </c>
      <c r="D7" s="23"/>
      <c r="E7" s="23"/>
      <c r="F7" s="23"/>
      <c r="G7" s="23"/>
      <c r="H7" s="24"/>
    </row>
    <row r="8" spans="1:8" ht="17.25" customHeight="1">
      <c r="A8" s="21">
        <v>1</v>
      </c>
      <c r="B8" s="22" t="s">
        <v>61</v>
      </c>
      <c r="C8" s="25" t="s">
        <v>63</v>
      </c>
      <c r="D8" s="25"/>
      <c r="E8" s="25"/>
      <c r="F8" s="25"/>
      <c r="G8" s="25"/>
      <c r="H8" s="26"/>
    </row>
    <row r="9" spans="1:8" ht="17.25" customHeight="1">
      <c r="A9" s="19" t="s">
        <v>64</v>
      </c>
      <c r="B9" s="5" t="str">
        <f>_xlfn.XLOOKUP(C9,'Preços de Referência'!B:B,'Preços de Referência'!A:A)</f>
        <v>P8173</v>
      </c>
      <c r="C9" s="62" t="s">
        <v>65</v>
      </c>
      <c r="D9" s="8" t="s">
        <v>66</v>
      </c>
      <c r="E9" s="9">
        <v>0</v>
      </c>
      <c r="F9" s="9">
        <f>TRUNC(E9*$H$4,2)</f>
        <v>0</v>
      </c>
      <c r="G9" s="10">
        <f>VLOOKUP(B9,'Preços de Referência'!A:C,3,0)</f>
        <v>7213.77</v>
      </c>
      <c r="H9" s="10">
        <f>TRUNC(F9*G9,2)</f>
        <v>0</v>
      </c>
    </row>
    <row r="10" spans="1:8" ht="17.25" customHeight="1">
      <c r="A10" s="19" t="s">
        <v>67</v>
      </c>
      <c r="B10" s="5" t="str">
        <f>_xlfn.XLOOKUP(C10,'Preços de Referência'!B:B,'Preços de Referência'!A:A)</f>
        <v>P8174</v>
      </c>
      <c r="C10" s="62" t="s">
        <v>68</v>
      </c>
      <c r="D10" s="8" t="s">
        <v>66</v>
      </c>
      <c r="E10" s="9">
        <v>0</v>
      </c>
      <c r="F10" s="9">
        <f>TRUNC(E10*$H$4,2)</f>
        <v>0</v>
      </c>
      <c r="G10" s="10">
        <f>VLOOKUP(B10,'Preços de Referência'!A:C,3,0)</f>
        <v>9250.7099999999991</v>
      </c>
      <c r="H10" s="10">
        <f t="shared" ref="H10:H35" si="0">TRUNC(F10*G10,2)</f>
        <v>0</v>
      </c>
    </row>
    <row r="11" spans="1:8" ht="17.25" customHeight="1">
      <c r="A11" s="19" t="s">
        <v>69</v>
      </c>
      <c r="B11" s="5" t="str">
        <f>_xlfn.XLOOKUP(C11,'Preços de Referência'!B:B,'Preços de Referência'!A:A)</f>
        <v>P8001</v>
      </c>
      <c r="C11" s="62" t="s">
        <v>70</v>
      </c>
      <c r="D11" s="8" t="s">
        <v>66</v>
      </c>
      <c r="E11" s="9">
        <v>0</v>
      </c>
      <c r="F11" s="9">
        <f>TRUNC(E11*$H$4,2)</f>
        <v>0</v>
      </c>
      <c r="G11" s="10">
        <f>VLOOKUP(B11,'Preços de Referência'!A:C,3,0)</f>
        <v>9648.3700000000008</v>
      </c>
      <c r="H11" s="10">
        <f t="shared" si="0"/>
        <v>0</v>
      </c>
    </row>
    <row r="12" spans="1:8" ht="17.25" customHeight="1">
      <c r="A12" s="19" t="s">
        <v>71</v>
      </c>
      <c r="B12" s="5" t="str">
        <f>_xlfn.XLOOKUP(C12,'Preços de Referência'!B:B,'Preços de Referência'!A:A)</f>
        <v>P8002</v>
      </c>
      <c r="C12" s="62" t="s">
        <v>72</v>
      </c>
      <c r="D12" s="8" t="s">
        <v>66</v>
      </c>
      <c r="E12" s="9" t="e">
        <f>#REF!</f>
        <v>#REF!</v>
      </c>
      <c r="F12" s="9" t="e">
        <f t="shared" ref="F12:F35" si="1">TRUNC(E12*$H$4,2)</f>
        <v>#REF!</v>
      </c>
      <c r="G12" s="10">
        <f>VLOOKUP(B12,'Preços de Referência'!A:C,3,0)</f>
        <v>12506.56</v>
      </c>
      <c r="H12" s="10" t="e">
        <f t="shared" si="0"/>
        <v>#REF!</v>
      </c>
    </row>
    <row r="13" spans="1:8" ht="17.25" customHeight="1">
      <c r="A13" s="19" t="s">
        <v>73</v>
      </c>
      <c r="B13" s="5" t="str">
        <f>_xlfn.XLOOKUP(C13,'Preços de Referência'!B:B,'Preços de Referência'!A:A)</f>
        <v>P8008</v>
      </c>
      <c r="C13" s="62" t="s">
        <v>74</v>
      </c>
      <c r="D13" s="8" t="s">
        <v>66</v>
      </c>
      <c r="E13" s="9">
        <v>0</v>
      </c>
      <c r="F13" s="9">
        <f>TRUNC(E13*$H$4,2)</f>
        <v>0</v>
      </c>
      <c r="G13" s="10">
        <f>VLOOKUP(B13,'Preços de Referência'!A:C,3,0)</f>
        <v>11354.38</v>
      </c>
      <c r="H13" s="10">
        <f t="shared" si="0"/>
        <v>0</v>
      </c>
    </row>
    <row r="14" spans="1:8" ht="17.25" customHeight="1">
      <c r="A14" s="19" t="s">
        <v>75</v>
      </c>
      <c r="B14" s="5" t="str">
        <f>_xlfn.XLOOKUP(C14,'Preços de Referência'!B:B,'Preços de Referência'!A:A)</f>
        <v>P8188</v>
      </c>
      <c r="C14" s="62" t="s">
        <v>76</v>
      </c>
      <c r="D14" s="8" t="s">
        <v>66</v>
      </c>
      <c r="E14" s="9">
        <v>0</v>
      </c>
      <c r="F14" s="9">
        <f t="shared" si="1"/>
        <v>0</v>
      </c>
      <c r="G14" s="10">
        <f>VLOOKUP(B14,'Preços de Referência'!A:C,3,0)</f>
        <v>13319.82</v>
      </c>
      <c r="H14" s="10">
        <f t="shared" si="0"/>
        <v>0</v>
      </c>
    </row>
    <row r="15" spans="1:8" ht="17.25" customHeight="1">
      <c r="A15" s="19" t="s">
        <v>77</v>
      </c>
      <c r="B15" s="5" t="str">
        <f>_xlfn.XLOOKUP(C15,'Preços de Referência'!B:B,'Preços de Referência'!A:A)</f>
        <v>P8190</v>
      </c>
      <c r="C15" s="62" t="s">
        <v>78</v>
      </c>
      <c r="D15" s="8" t="s">
        <v>66</v>
      </c>
      <c r="E15" s="9">
        <v>0</v>
      </c>
      <c r="F15" s="9">
        <f t="shared" si="1"/>
        <v>0</v>
      </c>
      <c r="G15" s="10">
        <f>VLOOKUP(B15,'Preços de Referência'!A:C,3,0)</f>
        <v>7951.38</v>
      </c>
      <c r="H15" s="10">
        <f t="shared" si="0"/>
        <v>0</v>
      </c>
    </row>
    <row r="16" spans="1:8" ht="17.25" customHeight="1">
      <c r="A16" s="19" t="s">
        <v>79</v>
      </c>
      <c r="B16" s="5" t="str">
        <f>_xlfn.XLOOKUP(C16,'Preços de Referência'!B:B,'Preços de Referência'!A:A)</f>
        <v>P8020</v>
      </c>
      <c r="C16" s="62" t="s">
        <v>80</v>
      </c>
      <c r="D16" s="8" t="s">
        <v>66</v>
      </c>
      <c r="E16" s="9" t="e">
        <f>#REF!</f>
        <v>#REF!</v>
      </c>
      <c r="F16" s="9" t="e">
        <f t="shared" si="1"/>
        <v>#REF!</v>
      </c>
      <c r="G16" s="10">
        <f>VLOOKUP(B16,'Preços de Referência'!A:C,3,0)</f>
        <v>8932.4699999999993</v>
      </c>
      <c r="H16" s="10" t="e">
        <f t="shared" si="0"/>
        <v>#REF!</v>
      </c>
    </row>
    <row r="17" spans="1:8" ht="17.25" customHeight="1">
      <c r="A17" s="19" t="s">
        <v>81</v>
      </c>
      <c r="B17" s="5" t="str">
        <f>_xlfn.XLOOKUP(C17,'Preços de Referência'!B:B,'Preços de Referência'!A:A)</f>
        <v>P8033</v>
      </c>
      <c r="C17" s="62" t="s">
        <v>82</v>
      </c>
      <c r="D17" s="8" t="s">
        <v>66</v>
      </c>
      <c r="E17" s="9">
        <v>0</v>
      </c>
      <c r="F17" s="9">
        <f t="shared" si="1"/>
        <v>0</v>
      </c>
      <c r="G17" s="10">
        <f>VLOOKUP(B17,'Preços de Referência'!A:C,3,0)</f>
        <v>8852.4500000000007</v>
      </c>
      <c r="H17" s="10">
        <f t="shared" si="0"/>
        <v>0</v>
      </c>
    </row>
    <row r="18" spans="1:8" ht="17.25" customHeight="1">
      <c r="A18" s="19" t="s">
        <v>83</v>
      </c>
      <c r="B18" s="5" t="str">
        <f>_xlfn.XLOOKUP(C18,'Preços de Referência'!B:B,'Preços de Referência'!A:A)</f>
        <v>P8044</v>
      </c>
      <c r="C18" s="62" t="s">
        <v>84</v>
      </c>
      <c r="D18" s="8" t="s">
        <v>66</v>
      </c>
      <c r="E18" s="9">
        <v>0</v>
      </c>
      <c r="F18" s="9">
        <f>TRUNC(E18*$H$4,2)</f>
        <v>0</v>
      </c>
      <c r="G18" s="10">
        <f>VLOOKUP(B18,'Preços de Referência'!A:C,3,0)</f>
        <v>34464.03</v>
      </c>
      <c r="H18" s="10">
        <f t="shared" si="0"/>
        <v>0</v>
      </c>
    </row>
    <row r="19" spans="1:8" ht="17.25" customHeight="1">
      <c r="A19" s="19" t="s">
        <v>85</v>
      </c>
      <c r="B19" s="5" t="str">
        <f>_xlfn.XLOOKUP(C19,'Preços de Referência'!B:B,'Preços de Referência'!A:A)</f>
        <v>P8045</v>
      </c>
      <c r="C19" s="62" t="s">
        <v>86</v>
      </c>
      <c r="D19" s="8" t="s">
        <v>66</v>
      </c>
      <c r="E19" s="9">
        <v>0</v>
      </c>
      <c r="F19" s="9">
        <f t="shared" si="1"/>
        <v>0</v>
      </c>
      <c r="G19" s="10">
        <f>VLOOKUP(B19,'Preços de Referência'!A:C,3,0)</f>
        <v>9568.09</v>
      </c>
      <c r="H19" s="10">
        <f t="shared" si="0"/>
        <v>0</v>
      </c>
    </row>
    <row r="20" spans="1:8" ht="17.25" customHeight="1">
      <c r="A20" s="19" t="s">
        <v>87</v>
      </c>
      <c r="B20" s="5" t="str">
        <f>_xlfn.XLOOKUP(C20,'Preços de Referência'!B:B,'Preços de Referência'!A:A)</f>
        <v>P8054</v>
      </c>
      <c r="C20" s="62" t="s">
        <v>88</v>
      </c>
      <c r="D20" s="8" t="s">
        <v>66</v>
      </c>
      <c r="E20" s="9">
        <v>0</v>
      </c>
      <c r="F20" s="9">
        <f t="shared" si="1"/>
        <v>0</v>
      </c>
      <c r="G20" s="10">
        <f>VLOOKUP(B20,'Preços de Referência'!A:C,3,0)</f>
        <v>22579.33</v>
      </c>
      <c r="H20" s="10">
        <f t="shared" si="0"/>
        <v>0</v>
      </c>
    </row>
    <row r="21" spans="1:8" ht="17.25" customHeight="1">
      <c r="A21" s="19" t="s">
        <v>89</v>
      </c>
      <c r="B21" s="5" t="str">
        <f>_xlfn.XLOOKUP(C21,'Preços de Referência'!B:B,'Preços de Referência'!A:A)</f>
        <v>P8055</v>
      </c>
      <c r="C21" s="62" t="s">
        <v>90</v>
      </c>
      <c r="D21" s="8" t="s">
        <v>66</v>
      </c>
      <c r="E21" s="9" t="e">
        <f>#REF!</f>
        <v>#REF!</v>
      </c>
      <c r="F21" s="9" t="e">
        <f t="shared" si="1"/>
        <v>#REF!</v>
      </c>
      <c r="G21" s="10">
        <f>VLOOKUP(B21,'Preços de Referência'!A:C,3,0)</f>
        <v>23508.48</v>
      </c>
      <c r="H21" s="10" t="e">
        <f t="shared" si="0"/>
        <v>#REF!</v>
      </c>
    </row>
    <row r="22" spans="1:8" ht="17.25" customHeight="1">
      <c r="A22" s="19" t="s">
        <v>91</v>
      </c>
      <c r="B22" s="5" t="str">
        <f>_xlfn.XLOOKUP(C22,'Preços de Referência'!B:B,'Preços de Referência'!A:A)</f>
        <v>P8058</v>
      </c>
      <c r="C22" s="62" t="s">
        <v>92</v>
      </c>
      <c r="D22" s="8" t="s">
        <v>66</v>
      </c>
      <c r="E22" s="9">
        <v>0</v>
      </c>
      <c r="F22" s="9">
        <f t="shared" si="1"/>
        <v>0</v>
      </c>
      <c r="G22" s="10">
        <f>VLOOKUP(B22,'Preços de Referência'!A:C,3,0)</f>
        <v>23457.39</v>
      </c>
      <c r="H22" s="10">
        <f t="shared" si="0"/>
        <v>0</v>
      </c>
    </row>
    <row r="23" spans="1:8" ht="17.25" customHeight="1">
      <c r="A23" s="19" t="s">
        <v>93</v>
      </c>
      <c r="B23" s="5" t="str">
        <f>_xlfn.XLOOKUP(C23,'Preços de Referência'!B:B,'Preços de Referência'!A:A)</f>
        <v>P8060</v>
      </c>
      <c r="C23" s="62" t="s">
        <v>94</v>
      </c>
      <c r="D23" s="8" t="s">
        <v>66</v>
      </c>
      <c r="E23" s="9">
        <v>0</v>
      </c>
      <c r="F23" s="9">
        <f t="shared" si="1"/>
        <v>0</v>
      </c>
      <c r="G23" s="10">
        <f>VLOOKUP(B23,'Preços de Referência'!A:C,3,0)</f>
        <v>40634.5</v>
      </c>
      <c r="H23" s="10">
        <f t="shared" si="0"/>
        <v>0</v>
      </c>
    </row>
    <row r="24" spans="1:8" ht="17.25" customHeight="1">
      <c r="A24" s="19" t="s">
        <v>95</v>
      </c>
      <c r="B24" s="5" t="str">
        <f>_xlfn.XLOOKUP(C24,'Preços de Referência'!B:B,'Preços de Referência'!A:A)</f>
        <v>P8061</v>
      </c>
      <c r="C24" s="62" t="s">
        <v>96</v>
      </c>
      <c r="D24" s="8" t="s">
        <v>66</v>
      </c>
      <c r="E24" s="9">
        <v>0</v>
      </c>
      <c r="F24" s="9">
        <f t="shared" si="1"/>
        <v>0</v>
      </c>
      <c r="G24" s="10">
        <f>VLOOKUP(B24,'Preços de Referência'!A:C,3,0)</f>
        <v>34040.870000000003</v>
      </c>
      <c r="H24" s="10">
        <f t="shared" si="0"/>
        <v>0</v>
      </c>
    </row>
    <row r="25" spans="1:8" ht="17.25" customHeight="1">
      <c r="A25" s="19" t="s">
        <v>97</v>
      </c>
      <c r="B25" s="5" t="str">
        <f>_xlfn.XLOOKUP(C25,'Preços de Referência'!B:B,'Preços de Referência'!A:A)</f>
        <v>P8066</v>
      </c>
      <c r="C25" s="62" t="s">
        <v>98</v>
      </c>
      <c r="D25" s="8" t="s">
        <v>66</v>
      </c>
      <c r="E25" s="9" t="e">
        <f>#REF!</f>
        <v>#REF!</v>
      </c>
      <c r="F25" s="9" t="e">
        <f t="shared" si="1"/>
        <v>#REF!</v>
      </c>
      <c r="G25" s="10">
        <f>VLOOKUP(B25,'Preços de Referência'!A:C,3,0)</f>
        <v>24227.22</v>
      </c>
      <c r="H25" s="10" t="e">
        <f t="shared" si="0"/>
        <v>#REF!</v>
      </c>
    </row>
    <row r="26" spans="1:8" ht="17.25" customHeight="1">
      <c r="A26" s="19" t="s">
        <v>99</v>
      </c>
      <c r="B26" s="5" t="str">
        <f>_xlfn.XLOOKUP(C26,'Preços de Referência'!B:B,'Preços de Referência'!A:A)</f>
        <v>P8069</v>
      </c>
      <c r="C26" s="62" t="s">
        <v>100</v>
      </c>
      <c r="D26" s="8" t="s">
        <v>66</v>
      </c>
      <c r="E26" s="9">
        <v>0</v>
      </c>
      <c r="F26" s="9">
        <f t="shared" si="1"/>
        <v>0</v>
      </c>
      <c r="G26" s="10">
        <f>VLOOKUP(B26,'Preços de Referência'!A:C,3,0)</f>
        <v>23966.87</v>
      </c>
      <c r="H26" s="10">
        <f t="shared" si="0"/>
        <v>0</v>
      </c>
    </row>
    <row r="27" spans="1:8" ht="17.25" customHeight="1">
      <c r="A27" s="19" t="s">
        <v>101</v>
      </c>
      <c r="B27" s="5" t="str">
        <f>_xlfn.XLOOKUP(C27,'Preços de Referência'!B:B,'Preços de Referência'!A:A)</f>
        <v>P8184</v>
      </c>
      <c r="C27" s="62" t="s">
        <v>102</v>
      </c>
      <c r="D27" s="8" t="s">
        <v>66</v>
      </c>
      <c r="E27" s="9" t="e">
        <f>#REF!</f>
        <v>#REF!</v>
      </c>
      <c r="F27" s="9" t="e">
        <f t="shared" si="1"/>
        <v>#REF!</v>
      </c>
      <c r="G27" s="10">
        <f>VLOOKUP(B27,'Preços de Referência'!A:C,3,0)</f>
        <v>10689.07</v>
      </c>
      <c r="H27" s="10" t="e">
        <f t="shared" si="0"/>
        <v>#REF!</v>
      </c>
    </row>
    <row r="28" spans="1:8" ht="17.25" customHeight="1">
      <c r="A28" s="19" t="s">
        <v>103</v>
      </c>
      <c r="B28" s="5" t="str">
        <f>_xlfn.XLOOKUP(C28,'Preços de Referência'!B:B,'Preços de Referência'!A:A)</f>
        <v>P8081</v>
      </c>
      <c r="C28" s="62" t="s">
        <v>104</v>
      </c>
      <c r="D28" s="8" t="s">
        <v>66</v>
      </c>
      <c r="E28" s="9">
        <v>0</v>
      </c>
      <c r="F28" s="9">
        <f t="shared" si="1"/>
        <v>0</v>
      </c>
      <c r="G28" s="10">
        <f>VLOOKUP(B28,'Preços de Referência'!A:C,3,0)</f>
        <v>22819.32</v>
      </c>
      <c r="H28" s="10">
        <f t="shared" si="0"/>
        <v>0</v>
      </c>
    </row>
    <row r="29" spans="1:8" ht="17.25" customHeight="1">
      <c r="A29" s="124" t="s">
        <v>105</v>
      </c>
      <c r="B29" s="100"/>
      <c r="C29" s="101" t="s">
        <v>106</v>
      </c>
      <c r="D29" s="139" t="s">
        <v>66</v>
      </c>
      <c r="E29" s="125">
        <v>0</v>
      </c>
      <c r="F29" s="125">
        <f t="shared" si="1"/>
        <v>0</v>
      </c>
      <c r="G29" s="126">
        <v>0</v>
      </c>
      <c r="H29" s="126">
        <v>0</v>
      </c>
    </row>
    <row r="30" spans="1:8" ht="17.25" customHeight="1">
      <c r="A30" s="19" t="s">
        <v>107</v>
      </c>
      <c r="B30" s="5" t="str">
        <f>_xlfn.XLOOKUP(C30,'Preços de Referência'!B:B,'Preços de Referência'!A:A)</f>
        <v>P8197</v>
      </c>
      <c r="C30" s="62" t="s">
        <v>108</v>
      </c>
      <c r="D30" s="8" t="s">
        <v>66</v>
      </c>
      <c r="E30" s="9">
        <v>0</v>
      </c>
      <c r="F30" s="9">
        <f t="shared" si="1"/>
        <v>0</v>
      </c>
      <c r="G30" s="10">
        <f>VLOOKUP(B30,'Preços de Referência'!A:C,3,0)</f>
        <v>13319.82</v>
      </c>
      <c r="H30" s="10">
        <f t="shared" si="0"/>
        <v>0</v>
      </c>
    </row>
    <row r="31" spans="1:8" ht="17.25" customHeight="1">
      <c r="A31" s="19" t="s">
        <v>109</v>
      </c>
      <c r="B31" s="5" t="str">
        <f>_xlfn.XLOOKUP(C31,'Preços de Referência'!B:B,'Preços de Referência'!A:A)</f>
        <v>P8199</v>
      </c>
      <c r="C31" s="62" t="s">
        <v>110</v>
      </c>
      <c r="D31" s="8" t="s">
        <v>66</v>
      </c>
      <c r="E31" s="9">
        <v>0</v>
      </c>
      <c r="F31" s="9">
        <f t="shared" si="1"/>
        <v>0</v>
      </c>
      <c r="G31" s="10">
        <f>VLOOKUP(B31,'Preços de Referência'!A:C,3,0)</f>
        <v>11583.39</v>
      </c>
      <c r="H31" s="10">
        <f t="shared" si="0"/>
        <v>0</v>
      </c>
    </row>
    <row r="32" spans="1:8" ht="17.25" customHeight="1">
      <c r="A32" s="60">
        <v>2</v>
      </c>
      <c r="B32" s="60" t="s">
        <v>61</v>
      </c>
      <c r="C32" s="61" t="s">
        <v>111</v>
      </c>
      <c r="D32" s="80"/>
      <c r="E32" s="80"/>
      <c r="F32" s="25"/>
      <c r="G32" s="25"/>
      <c r="H32" s="26"/>
    </row>
    <row r="33" spans="1:8" ht="17.25" customHeight="1">
      <c r="A33" s="5" t="s">
        <v>112</v>
      </c>
      <c r="B33" s="5" t="str">
        <f>_xlfn.XLOOKUP(C33,'Preços de Referência'!B:B,'Preços de Referência'!A:A)</f>
        <v>P8026</v>
      </c>
      <c r="C33" s="140" t="s">
        <v>113</v>
      </c>
      <c r="D33" s="8" t="s">
        <v>66</v>
      </c>
      <c r="E33" s="9" t="e">
        <f>#REF!</f>
        <v>#REF!</v>
      </c>
      <c r="F33" s="9" t="e">
        <f t="shared" ref="F33" si="2">TRUNC(E33*$H$4,2)</f>
        <v>#REF!</v>
      </c>
      <c r="G33" s="7">
        <f>VLOOKUP(B33,'Preços de Referência'!A:C,3,0)</f>
        <v>4567.1499999999996</v>
      </c>
      <c r="H33" s="10" t="e">
        <f t="shared" ref="H33" si="3">TRUNC(F33*G33,2)</f>
        <v>#REF!</v>
      </c>
    </row>
    <row r="34" spans="1:8" ht="17.25" customHeight="1">
      <c r="A34" s="5" t="s">
        <v>114</v>
      </c>
      <c r="B34" s="5" t="str">
        <f>_xlfn.XLOOKUP(C34,'Preços de Referência'!B:B,'Preços de Referência'!A:A)</f>
        <v>P8143</v>
      </c>
      <c r="C34" s="140" t="s">
        <v>115</v>
      </c>
      <c r="D34" s="8" t="s">
        <v>66</v>
      </c>
      <c r="E34" s="9">
        <v>0</v>
      </c>
      <c r="F34" s="9">
        <f t="shared" si="1"/>
        <v>0</v>
      </c>
      <c r="G34" s="7">
        <f>VLOOKUP(B34,'Preços de Referência'!A:C,3,0)</f>
        <v>6458.21</v>
      </c>
      <c r="H34" s="10">
        <f t="shared" si="0"/>
        <v>0</v>
      </c>
    </row>
    <row r="35" spans="1:8" ht="17.25" customHeight="1">
      <c r="A35" s="5" t="s">
        <v>116</v>
      </c>
      <c r="B35" s="5" t="str">
        <f>_xlfn.XLOOKUP(C35,'Preços de Referência'!B:B,'Preços de Referência'!A:A)</f>
        <v>P8155</v>
      </c>
      <c r="C35" s="62" t="s">
        <v>117</v>
      </c>
      <c r="D35" s="8" t="s">
        <v>66</v>
      </c>
      <c r="E35" s="9">
        <v>0</v>
      </c>
      <c r="F35" s="6">
        <f t="shared" si="1"/>
        <v>0</v>
      </c>
      <c r="G35" s="7">
        <f>VLOOKUP(B35,'Preços de Referência'!A:C,3,0)</f>
        <v>6348.77</v>
      </c>
      <c r="H35" s="10">
        <f t="shared" si="0"/>
        <v>0</v>
      </c>
    </row>
    <row r="36" spans="1:8" ht="17.45" customHeight="1">
      <c r="A36" s="127">
        <v>3</v>
      </c>
      <c r="B36" s="67" t="s">
        <v>61</v>
      </c>
      <c r="C36" s="25" t="s">
        <v>118</v>
      </c>
      <c r="D36" s="187"/>
      <c r="E36" s="187"/>
      <c r="F36" s="25"/>
      <c r="G36" s="25"/>
      <c r="H36" s="26"/>
    </row>
    <row r="37" spans="1:8" ht="17.45" customHeight="1">
      <c r="A37" s="188" t="s">
        <v>119</v>
      </c>
      <c r="B37" s="8" t="e">
        <f>#REF!</f>
        <v>#REF!</v>
      </c>
      <c r="C37" s="151" t="e">
        <f>#REF!</f>
        <v>#REF!</v>
      </c>
      <c r="D37" s="8" t="s">
        <v>120</v>
      </c>
      <c r="E37" s="9">
        <v>0</v>
      </c>
      <c r="F37" s="9">
        <f t="shared" ref="F37:F39" si="4">TRUNC(E37*$H$4,2)</f>
        <v>0</v>
      </c>
      <c r="G37" s="10">
        <v>1149.6500000000001</v>
      </c>
      <c r="H37" s="10">
        <f>TRUNC(F37*G37,2)</f>
        <v>0</v>
      </c>
    </row>
    <row r="38" spans="1:8" ht="17.45" customHeight="1">
      <c r="A38" s="5" t="s">
        <v>121</v>
      </c>
      <c r="B38" s="5" t="e">
        <f>#REF!</f>
        <v>#REF!</v>
      </c>
      <c r="C38" s="152" t="e">
        <f>#REF!</f>
        <v>#REF!</v>
      </c>
      <c r="D38" s="8" t="s">
        <v>120</v>
      </c>
      <c r="E38" s="9">
        <v>0</v>
      </c>
      <c r="F38" s="9">
        <f t="shared" si="4"/>
        <v>0</v>
      </c>
      <c r="G38" s="7">
        <v>320.95999999999998</v>
      </c>
      <c r="H38" s="10">
        <f t="shared" ref="H38:H39" si="5">TRUNC(F38*G38,2)</f>
        <v>0</v>
      </c>
    </row>
    <row r="39" spans="1:8" ht="17.45" customHeight="1">
      <c r="A39" s="5" t="s">
        <v>122</v>
      </c>
      <c r="B39" s="5" t="e">
        <f>#REF!</f>
        <v>#REF!</v>
      </c>
      <c r="C39" s="152" t="e">
        <f>#REF!</f>
        <v>#REF!</v>
      </c>
      <c r="D39" s="5" t="s">
        <v>120</v>
      </c>
      <c r="E39" s="6">
        <v>0</v>
      </c>
      <c r="F39" s="6">
        <f t="shared" si="4"/>
        <v>0</v>
      </c>
      <c r="G39" s="7">
        <v>393.05</v>
      </c>
      <c r="H39" s="7">
        <f t="shared" si="5"/>
        <v>0</v>
      </c>
    </row>
    <row r="40" spans="1:8" ht="17.45" customHeight="1">
      <c r="A40" s="55"/>
      <c r="B40" s="25"/>
      <c r="C40" s="25"/>
      <c r="D40" s="25"/>
      <c r="E40" s="25"/>
      <c r="F40" s="23"/>
      <c r="G40" s="52" t="s">
        <v>123</v>
      </c>
      <c r="H40" s="13" t="e">
        <f>TRUNC(SUM(H9:H39),2)</f>
        <v>#REF!</v>
      </c>
    </row>
    <row r="41" spans="1:8" ht="17.45" customHeight="1">
      <c r="A41" s="55"/>
      <c r="B41" s="25"/>
      <c r="C41" s="25"/>
      <c r="D41" s="25"/>
      <c r="E41" s="25"/>
      <c r="F41" s="56" t="s">
        <v>124</v>
      </c>
      <c r="G41" s="14" t="str">
        <f>'Preços de Referência'!$E$68</f>
        <v>https://www.gov.br/dnit/pt-br/assuntos/planejamento-e-pesquisa/custos-e-pagamentos/custos-e-pagamentos-dnit/engenharia-consultiva-2/tabela-de-precos-de-consultoria-1/relatorios/2024/outubro/outubro-2024</v>
      </c>
      <c r="H41" s="13" t="e">
        <f>TRUNC((H40*G41),2)</f>
        <v>#REF!</v>
      </c>
    </row>
    <row r="42" spans="1:8" ht="17.45" customHeight="1">
      <c r="A42" s="55"/>
      <c r="B42" s="25"/>
      <c r="C42" s="25"/>
      <c r="D42" s="25"/>
      <c r="E42" s="25"/>
      <c r="F42" s="25"/>
      <c r="G42" s="52" t="s">
        <v>125</v>
      </c>
      <c r="H42" s="13" t="e">
        <f>TRUNC((H40+H41),2)</f>
        <v>#REF!</v>
      </c>
    </row>
    <row r="43" spans="1:8" ht="17.45" customHeight="1">
      <c r="A43" s="15"/>
      <c r="B43" s="16"/>
      <c r="C43" s="17"/>
      <c r="D43" s="16"/>
      <c r="E43" s="16"/>
      <c r="F43" s="57"/>
      <c r="G43" s="18" t="s">
        <v>126</v>
      </c>
      <c r="H43" s="58" t="e">
        <f>TRUNC((H42/H4),2)</f>
        <v>#REF!</v>
      </c>
    </row>
    <row r="44" spans="1:8" ht="17.45" customHeight="1"/>
    <row r="45" spans="1:8" ht="17.45" customHeight="1"/>
    <row r="46" spans="1:8" ht="17.45" customHeight="1"/>
    <row r="47" spans="1:8" ht="17.45" customHeight="1"/>
    <row r="48" spans="1:8" ht="17.45" customHeight="1"/>
    <row r="49" ht="17.45" customHeight="1"/>
    <row r="50" ht="17.45" customHeight="1"/>
  </sheetData>
  <mergeCells count="7">
    <mergeCell ref="B4:E4"/>
    <mergeCell ref="G5:H5"/>
    <mergeCell ref="A5:A6"/>
    <mergeCell ref="B5:B6"/>
    <mergeCell ref="C5:C6"/>
    <mergeCell ref="D5:D6"/>
    <mergeCell ref="E5:F5"/>
  </mergeCells>
  <pageMargins left="0.511811024" right="0.511811024" top="0.78740157499999996" bottom="0.78740157499999996" header="0.31496062000000002" footer="0.31496062000000002"/>
  <pageSetup paperSize="9" scale="66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140F776-0D14-4A44-B896-43C6451964B6}">
          <x14:formula1>
            <xm:f>'Preços de Referência'!$B$5:$B$102</xm:f>
          </x14:formula1>
          <xm:sqref>C33:C35 C9:C12 C17:C24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3A308-BA7B-4DA1-AC31-649D01937533}">
  <sheetPr>
    <tabColor rgb="FFB68BBB"/>
    <pageSetUpPr fitToPage="1"/>
  </sheetPr>
  <dimension ref="A1:H47"/>
  <sheetViews>
    <sheetView showGridLines="0" topLeftCell="A3" zoomScale="70" zoomScaleNormal="70" zoomScaleSheetLayoutView="90" workbookViewId="0">
      <selection activeCell="B26" sqref="B26"/>
    </sheetView>
  </sheetViews>
  <sheetFormatPr defaultColWidth="9.28515625" defaultRowHeight="12.75"/>
  <cols>
    <col min="1" max="2" width="11.5703125" style="4" customWidth="1"/>
    <col min="3" max="3" width="45.5703125" style="4" customWidth="1"/>
    <col min="4" max="4" width="16.7109375" style="4" customWidth="1"/>
    <col min="5" max="6" width="9.28515625" style="4"/>
    <col min="7" max="8" width="17.42578125" style="4" bestFit="1" customWidth="1"/>
    <col min="9" max="9" width="9.28515625" style="4" customWidth="1"/>
    <col min="10" max="16384" width="9.28515625" style="4"/>
  </cols>
  <sheetData>
    <row r="1" spans="1:8" ht="17.25" customHeight="1">
      <c r="A1" s="28" t="e">
        <f>PRODUTOS!#REF!</f>
        <v>#REF!</v>
      </c>
      <c r="B1" s="29"/>
      <c r="C1" s="29"/>
      <c r="D1" s="29"/>
      <c r="E1" s="29"/>
      <c r="F1" s="29"/>
      <c r="G1" s="29"/>
      <c r="H1" s="30"/>
    </row>
    <row r="2" spans="1:8" ht="17.25" customHeight="1">
      <c r="A2" s="27" t="s">
        <v>52</v>
      </c>
      <c r="B2" s="29"/>
      <c r="C2" s="29"/>
      <c r="D2" s="29"/>
      <c r="E2" s="29"/>
      <c r="F2" s="29"/>
      <c r="G2" s="29"/>
      <c r="H2" s="30"/>
    </row>
    <row r="3" spans="1:8" ht="17.25" customHeight="1">
      <c r="A3" s="123" t="e">
        <f>PRODUTOS!#REF!</f>
        <v>#REF!</v>
      </c>
      <c r="B3" s="31" t="e">
        <f>PRODUTOS!#REF!</f>
        <v>#REF!</v>
      </c>
      <c r="C3" s="37"/>
      <c r="D3" s="37"/>
      <c r="E3" s="37"/>
      <c r="F3" s="37"/>
      <c r="G3" s="37"/>
      <c r="H3" s="38"/>
    </row>
    <row r="4" spans="1:8" ht="17.25" customHeight="1">
      <c r="A4" s="89" t="s">
        <v>53</v>
      </c>
      <c r="B4" s="679" t="e">
        <f>PRODUTOS!#REF!</f>
        <v>#REF!</v>
      </c>
      <c r="C4" s="680"/>
      <c r="D4" s="680"/>
      <c r="E4" s="680"/>
      <c r="F4" s="44"/>
      <c r="G4" s="51" t="s">
        <v>54</v>
      </c>
      <c r="H4" s="54">
        <v>15</v>
      </c>
    </row>
    <row r="5" spans="1:8" ht="17.25" customHeight="1">
      <c r="A5" s="677" t="s">
        <v>44</v>
      </c>
      <c r="B5" s="676" t="s">
        <v>55</v>
      </c>
      <c r="C5" s="676" t="s">
        <v>56</v>
      </c>
      <c r="D5" s="676" t="s">
        <v>46</v>
      </c>
      <c r="E5" s="676" t="s">
        <v>47</v>
      </c>
      <c r="F5" s="676"/>
      <c r="G5" s="676" t="s">
        <v>57</v>
      </c>
      <c r="H5" s="676"/>
    </row>
    <row r="6" spans="1:8" ht="17.25" customHeight="1">
      <c r="A6" s="678"/>
      <c r="B6" s="678"/>
      <c r="C6" s="678"/>
      <c r="D6" s="678"/>
      <c r="E6" s="20" t="s">
        <v>58</v>
      </c>
      <c r="F6" s="20" t="s">
        <v>59</v>
      </c>
      <c r="G6" s="20" t="s">
        <v>60</v>
      </c>
      <c r="H6" s="20" t="s">
        <v>59</v>
      </c>
    </row>
    <row r="7" spans="1:8" ht="17.25" customHeight="1">
      <c r="A7" s="21" t="s">
        <v>61</v>
      </c>
      <c r="B7" s="22" t="s">
        <v>61</v>
      </c>
      <c r="C7" s="23" t="s">
        <v>62</v>
      </c>
      <c r="D7" s="23"/>
      <c r="E7" s="23"/>
      <c r="F7" s="23"/>
      <c r="G7" s="23"/>
      <c r="H7" s="24"/>
    </row>
    <row r="8" spans="1:8" ht="17.25" customHeight="1">
      <c r="A8" s="21">
        <v>1</v>
      </c>
      <c r="B8" s="22" t="s">
        <v>61</v>
      </c>
      <c r="C8" s="25" t="s">
        <v>63</v>
      </c>
      <c r="D8" s="25"/>
      <c r="E8" s="25"/>
      <c r="F8" s="25"/>
      <c r="G8" s="25"/>
      <c r="H8" s="26"/>
    </row>
    <row r="9" spans="1:8" ht="17.25" customHeight="1">
      <c r="A9" s="19" t="s">
        <v>64</v>
      </c>
      <c r="B9" s="5" t="str">
        <f>_xlfn.XLOOKUP(C9,'Preços de Referência'!B:B,'Preços de Referência'!A:A)</f>
        <v>P8173</v>
      </c>
      <c r="C9" s="62" t="s">
        <v>65</v>
      </c>
      <c r="D9" s="8" t="s">
        <v>66</v>
      </c>
      <c r="E9" s="9">
        <v>0</v>
      </c>
      <c r="F9" s="9">
        <f>TRUNC(E9*$H$4,2)</f>
        <v>0</v>
      </c>
      <c r="G9" s="10">
        <f>VLOOKUP(B9,'Preços de Referência'!A:C,3,0)</f>
        <v>7213.77</v>
      </c>
      <c r="H9" s="10">
        <f>TRUNC(F9*G9,2)</f>
        <v>0</v>
      </c>
    </row>
    <row r="10" spans="1:8" ht="17.25" customHeight="1">
      <c r="A10" s="19" t="s">
        <v>67</v>
      </c>
      <c r="B10" s="5" t="str">
        <f>_xlfn.XLOOKUP(C10,'Preços de Referência'!B:B,'Preços de Referência'!A:A)</f>
        <v>P8174</v>
      </c>
      <c r="C10" s="62" t="s">
        <v>68</v>
      </c>
      <c r="D10" s="8" t="s">
        <v>66</v>
      </c>
      <c r="E10" s="9">
        <v>0</v>
      </c>
      <c r="F10" s="9">
        <f>TRUNC(E10*$H$4,2)</f>
        <v>0</v>
      </c>
      <c r="G10" s="10">
        <f>VLOOKUP(B10,'Preços de Referência'!A:C,3,0)</f>
        <v>9250.7099999999991</v>
      </c>
      <c r="H10" s="10">
        <f t="shared" ref="H10:H35" si="0">TRUNC(F10*G10,2)</f>
        <v>0</v>
      </c>
    </row>
    <row r="11" spans="1:8" ht="17.25" customHeight="1">
      <c r="A11" s="19" t="s">
        <v>69</v>
      </c>
      <c r="B11" s="5" t="str">
        <f>_xlfn.XLOOKUP(C11,'Preços de Referência'!B:B,'Preços de Referência'!A:A)</f>
        <v>P8001</v>
      </c>
      <c r="C11" s="62" t="s">
        <v>70</v>
      </c>
      <c r="D11" s="8" t="s">
        <v>66</v>
      </c>
      <c r="E11" s="9">
        <v>0</v>
      </c>
      <c r="F11" s="9">
        <f>TRUNC(E11*$H$4,2)</f>
        <v>0</v>
      </c>
      <c r="G11" s="10">
        <f>VLOOKUP(B11,'Preços de Referência'!A:C,3,0)</f>
        <v>9648.3700000000008</v>
      </c>
      <c r="H11" s="10">
        <f t="shared" si="0"/>
        <v>0</v>
      </c>
    </row>
    <row r="12" spans="1:8" ht="17.25" customHeight="1">
      <c r="A12" s="19" t="s">
        <v>71</v>
      </c>
      <c r="B12" s="5" t="str">
        <f>_xlfn.XLOOKUP(C12,'Preços de Referência'!B:B,'Preços de Referência'!A:A)</f>
        <v>P8002</v>
      </c>
      <c r="C12" s="62" t="s">
        <v>72</v>
      </c>
      <c r="D12" s="8" t="s">
        <v>66</v>
      </c>
      <c r="E12" s="9">
        <v>0</v>
      </c>
      <c r="F12" s="9">
        <f t="shared" ref="F12:F35" si="1">TRUNC(E12*$H$4,2)</f>
        <v>0</v>
      </c>
      <c r="G12" s="10">
        <f>VLOOKUP(B12,'Preços de Referência'!A:C,3,0)</f>
        <v>12506.56</v>
      </c>
      <c r="H12" s="10">
        <f t="shared" si="0"/>
        <v>0</v>
      </c>
    </row>
    <row r="13" spans="1:8" ht="17.25" customHeight="1">
      <c r="A13" s="19" t="s">
        <v>73</v>
      </c>
      <c r="B13" s="5" t="str">
        <f>_xlfn.XLOOKUP(C13,'Preços de Referência'!B:B,'Preços de Referência'!A:A)</f>
        <v>P8008</v>
      </c>
      <c r="C13" s="62" t="s">
        <v>74</v>
      </c>
      <c r="D13" s="8" t="s">
        <v>66</v>
      </c>
      <c r="E13" s="9">
        <v>0</v>
      </c>
      <c r="F13" s="9">
        <f>TRUNC(E13*$H$4,2)</f>
        <v>0</v>
      </c>
      <c r="G13" s="10">
        <f>VLOOKUP(B13,'Preços de Referência'!A:C,3,0)</f>
        <v>11354.38</v>
      </c>
      <c r="H13" s="10">
        <f t="shared" si="0"/>
        <v>0</v>
      </c>
    </row>
    <row r="14" spans="1:8" ht="17.25" customHeight="1">
      <c r="A14" s="19" t="s">
        <v>75</v>
      </c>
      <c r="B14" s="5" t="str">
        <f>_xlfn.XLOOKUP(C14,'Preços de Referência'!B:B,'Preços de Referência'!A:A)</f>
        <v>P8188</v>
      </c>
      <c r="C14" s="62" t="s">
        <v>76</v>
      </c>
      <c r="D14" s="8" t="s">
        <v>66</v>
      </c>
      <c r="E14" s="9">
        <v>0</v>
      </c>
      <c r="F14" s="9">
        <f t="shared" si="1"/>
        <v>0</v>
      </c>
      <c r="G14" s="10">
        <f>VLOOKUP(B14,'Preços de Referência'!A:C,3,0)</f>
        <v>13319.82</v>
      </c>
      <c r="H14" s="10">
        <f t="shared" si="0"/>
        <v>0</v>
      </c>
    </row>
    <row r="15" spans="1:8" ht="17.25" customHeight="1">
      <c r="A15" s="19" t="s">
        <v>77</v>
      </c>
      <c r="B15" s="5" t="str">
        <f>_xlfn.XLOOKUP(C15,'Preços de Referência'!B:B,'Preços de Referência'!A:A)</f>
        <v>P8190</v>
      </c>
      <c r="C15" s="62" t="s">
        <v>78</v>
      </c>
      <c r="D15" s="8" t="s">
        <v>66</v>
      </c>
      <c r="E15" s="9">
        <v>0</v>
      </c>
      <c r="F15" s="9">
        <f t="shared" si="1"/>
        <v>0</v>
      </c>
      <c r="G15" s="10">
        <f>VLOOKUP(B15,'Preços de Referência'!A:C,3,0)</f>
        <v>7951.38</v>
      </c>
      <c r="H15" s="10">
        <f t="shared" si="0"/>
        <v>0</v>
      </c>
    </row>
    <row r="16" spans="1:8" ht="17.25" customHeight="1">
      <c r="A16" s="19" t="s">
        <v>79</v>
      </c>
      <c r="B16" s="5" t="str">
        <f>_xlfn.XLOOKUP(C16,'Preços de Referência'!B:B,'Preços de Referência'!A:A)</f>
        <v>P8020</v>
      </c>
      <c r="C16" s="62" t="s">
        <v>80</v>
      </c>
      <c r="D16" s="8" t="s">
        <v>66</v>
      </c>
      <c r="E16" s="9">
        <v>0</v>
      </c>
      <c r="F16" s="9">
        <f t="shared" si="1"/>
        <v>0</v>
      </c>
      <c r="G16" s="10">
        <f>VLOOKUP(B16,'Preços de Referência'!A:C,3,0)</f>
        <v>8932.4699999999993</v>
      </c>
      <c r="H16" s="10">
        <f t="shared" si="0"/>
        <v>0</v>
      </c>
    </row>
    <row r="17" spans="1:8" ht="17.25" customHeight="1">
      <c r="A17" s="19" t="s">
        <v>81</v>
      </c>
      <c r="B17" s="5" t="str">
        <f>_xlfn.XLOOKUP(C17,'Preços de Referência'!B:B,'Preços de Referência'!A:A)</f>
        <v>P8033</v>
      </c>
      <c r="C17" s="62" t="s">
        <v>82</v>
      </c>
      <c r="D17" s="8" t="s">
        <v>66</v>
      </c>
      <c r="E17" s="9">
        <v>0</v>
      </c>
      <c r="F17" s="9">
        <f t="shared" si="1"/>
        <v>0</v>
      </c>
      <c r="G17" s="10">
        <f>VLOOKUP(B17,'Preços de Referência'!A:C,3,0)</f>
        <v>8852.4500000000007</v>
      </c>
      <c r="H17" s="10">
        <f t="shared" si="0"/>
        <v>0</v>
      </c>
    </row>
    <row r="18" spans="1:8" ht="17.25" customHeight="1">
      <c r="A18" s="19" t="s">
        <v>83</v>
      </c>
      <c r="B18" s="5" t="str">
        <f>_xlfn.XLOOKUP(C18,'Preços de Referência'!B:B,'Preços de Referência'!A:A)</f>
        <v>P8044</v>
      </c>
      <c r="C18" s="62" t="s">
        <v>84</v>
      </c>
      <c r="D18" s="8" t="s">
        <v>66</v>
      </c>
      <c r="E18" s="9">
        <v>0</v>
      </c>
      <c r="F18" s="9">
        <f t="shared" si="1"/>
        <v>0</v>
      </c>
      <c r="G18" s="10">
        <f>VLOOKUP(B18,'Preços de Referência'!A:C,3,0)</f>
        <v>34464.03</v>
      </c>
      <c r="H18" s="10">
        <f t="shared" si="0"/>
        <v>0</v>
      </c>
    </row>
    <row r="19" spans="1:8" ht="17.25" customHeight="1">
      <c r="A19" s="19" t="s">
        <v>85</v>
      </c>
      <c r="B19" s="5" t="str">
        <f>_xlfn.XLOOKUP(C19,'Preços de Referência'!B:B,'Preços de Referência'!A:A)</f>
        <v>P8045</v>
      </c>
      <c r="C19" s="62" t="s">
        <v>86</v>
      </c>
      <c r="D19" s="8" t="s">
        <v>66</v>
      </c>
      <c r="E19" s="9">
        <v>0</v>
      </c>
      <c r="F19" s="9">
        <f t="shared" si="1"/>
        <v>0</v>
      </c>
      <c r="G19" s="10">
        <f>VLOOKUP(B19,'Preços de Referência'!A:C,3,0)</f>
        <v>9568.09</v>
      </c>
      <c r="H19" s="10">
        <f t="shared" si="0"/>
        <v>0</v>
      </c>
    </row>
    <row r="20" spans="1:8" ht="17.25" customHeight="1">
      <c r="A20" s="19" t="s">
        <v>87</v>
      </c>
      <c r="B20" s="5" t="str">
        <f>_xlfn.XLOOKUP(C20,'Preços de Referência'!B:B,'Preços de Referência'!A:A)</f>
        <v>P8054</v>
      </c>
      <c r="C20" s="62" t="s">
        <v>88</v>
      </c>
      <c r="D20" s="8" t="s">
        <v>66</v>
      </c>
      <c r="E20" s="9" t="e">
        <f>#REF!</f>
        <v>#REF!</v>
      </c>
      <c r="F20" s="9" t="e">
        <f t="shared" si="1"/>
        <v>#REF!</v>
      </c>
      <c r="G20" s="10">
        <f>VLOOKUP(B20,'Preços de Referência'!A:C,3,0)</f>
        <v>22579.33</v>
      </c>
      <c r="H20" s="10" t="e">
        <f t="shared" si="0"/>
        <v>#REF!</v>
      </c>
    </row>
    <row r="21" spans="1:8" ht="17.25" customHeight="1">
      <c r="A21" s="19" t="s">
        <v>89</v>
      </c>
      <c r="B21" s="5" t="str">
        <f>_xlfn.XLOOKUP(C21,'Preços de Referência'!B:B,'Preços de Referência'!A:A)</f>
        <v>P8055</v>
      </c>
      <c r="C21" s="62" t="s">
        <v>90</v>
      </c>
      <c r="D21" s="8" t="s">
        <v>66</v>
      </c>
      <c r="E21" s="9" t="e">
        <f>#REF!</f>
        <v>#REF!</v>
      </c>
      <c r="F21" s="9" t="e">
        <f t="shared" si="1"/>
        <v>#REF!</v>
      </c>
      <c r="G21" s="10">
        <f>VLOOKUP(B21,'Preços de Referência'!A:C,3,0)</f>
        <v>23508.48</v>
      </c>
      <c r="H21" s="10" t="e">
        <f t="shared" si="0"/>
        <v>#REF!</v>
      </c>
    </row>
    <row r="22" spans="1:8" ht="17.25" customHeight="1">
      <c r="A22" s="19" t="s">
        <v>91</v>
      </c>
      <c r="B22" s="5" t="str">
        <f>_xlfn.XLOOKUP(C22,'Preços de Referência'!B:B,'Preços de Referência'!A:A)</f>
        <v>P8058</v>
      </c>
      <c r="C22" s="62" t="s">
        <v>92</v>
      </c>
      <c r="D22" s="8" t="s">
        <v>66</v>
      </c>
      <c r="E22" s="9">
        <v>0</v>
      </c>
      <c r="F22" s="9">
        <f t="shared" si="1"/>
        <v>0</v>
      </c>
      <c r="G22" s="10">
        <f>VLOOKUP(B22,'Preços de Referência'!A:C,3,0)</f>
        <v>23457.39</v>
      </c>
      <c r="H22" s="10">
        <f t="shared" si="0"/>
        <v>0</v>
      </c>
    </row>
    <row r="23" spans="1:8" ht="17.25" customHeight="1">
      <c r="A23" s="19" t="s">
        <v>93</v>
      </c>
      <c r="B23" s="5" t="str">
        <f>_xlfn.XLOOKUP(C23,'Preços de Referência'!B:B,'Preços de Referência'!A:A)</f>
        <v>P8060</v>
      </c>
      <c r="C23" s="62" t="s">
        <v>94</v>
      </c>
      <c r="D23" s="8" t="s">
        <v>66</v>
      </c>
      <c r="E23" s="9">
        <v>0</v>
      </c>
      <c r="F23" s="9">
        <f>TRUNC(E23*$H$4,2)</f>
        <v>0</v>
      </c>
      <c r="G23" s="10">
        <f>VLOOKUP(B23,'Preços de Referência'!A:C,3,0)</f>
        <v>40634.5</v>
      </c>
      <c r="H23" s="10">
        <f t="shared" si="0"/>
        <v>0</v>
      </c>
    </row>
    <row r="24" spans="1:8" ht="17.25" customHeight="1">
      <c r="A24" s="19" t="s">
        <v>95</v>
      </c>
      <c r="B24" s="5" t="str">
        <f>_xlfn.XLOOKUP(C24,'Preços de Referência'!B:B,'Preços de Referência'!A:A)</f>
        <v>P8061</v>
      </c>
      <c r="C24" s="62" t="s">
        <v>96</v>
      </c>
      <c r="D24" s="8" t="s">
        <v>66</v>
      </c>
      <c r="E24" s="9">
        <v>0</v>
      </c>
      <c r="F24" s="9">
        <f t="shared" si="1"/>
        <v>0</v>
      </c>
      <c r="G24" s="10">
        <f>VLOOKUP(B24,'Preços de Referência'!A:C,3,0)</f>
        <v>34040.870000000003</v>
      </c>
      <c r="H24" s="10">
        <f t="shared" si="0"/>
        <v>0</v>
      </c>
    </row>
    <row r="25" spans="1:8" ht="17.25" customHeight="1">
      <c r="A25" s="19" t="s">
        <v>97</v>
      </c>
      <c r="B25" s="5" t="str">
        <f>_xlfn.XLOOKUP(C25,'Preços de Referência'!B:B,'Preços de Referência'!A:A)</f>
        <v>P8066</v>
      </c>
      <c r="C25" s="62" t="s">
        <v>98</v>
      </c>
      <c r="D25" s="8" t="s">
        <v>66</v>
      </c>
      <c r="E25" s="9" t="e">
        <f>#REF!</f>
        <v>#REF!</v>
      </c>
      <c r="F25" s="9" t="e">
        <f t="shared" si="1"/>
        <v>#REF!</v>
      </c>
      <c r="G25" s="10">
        <f>VLOOKUP(B25,'Preços de Referência'!A:C,3,0)</f>
        <v>24227.22</v>
      </c>
      <c r="H25" s="10" t="e">
        <f t="shared" si="0"/>
        <v>#REF!</v>
      </c>
    </row>
    <row r="26" spans="1:8" ht="17.25" customHeight="1">
      <c r="A26" s="19" t="s">
        <v>99</v>
      </c>
      <c r="B26" s="5" t="str">
        <f>_xlfn.XLOOKUP(C26,'Preços de Referência'!B:B,'Preços de Referência'!A:A)</f>
        <v>P8069</v>
      </c>
      <c r="C26" s="62" t="s">
        <v>100</v>
      </c>
      <c r="D26" s="8" t="s">
        <v>66</v>
      </c>
      <c r="E26" s="9">
        <v>0</v>
      </c>
      <c r="F26" s="9">
        <f t="shared" si="1"/>
        <v>0</v>
      </c>
      <c r="G26" s="10">
        <f>VLOOKUP(B26,'Preços de Referência'!A:C,3,0)</f>
        <v>23966.87</v>
      </c>
      <c r="H26" s="10">
        <f t="shared" si="0"/>
        <v>0</v>
      </c>
    </row>
    <row r="27" spans="1:8" ht="17.25" customHeight="1">
      <c r="A27" s="19" t="s">
        <v>101</v>
      </c>
      <c r="B27" s="5" t="str">
        <f>_xlfn.XLOOKUP(C27,'Preços de Referência'!B:B,'Preços de Referência'!A:A)</f>
        <v>P8184</v>
      </c>
      <c r="C27" s="62" t="s">
        <v>102</v>
      </c>
      <c r="D27" s="8" t="s">
        <v>66</v>
      </c>
      <c r="E27" s="9" t="e">
        <f>#REF!</f>
        <v>#REF!</v>
      </c>
      <c r="F27" s="9" t="e">
        <f t="shared" si="1"/>
        <v>#REF!</v>
      </c>
      <c r="G27" s="10">
        <f>VLOOKUP(B27,'Preços de Referência'!A:C,3,0)</f>
        <v>10689.07</v>
      </c>
      <c r="H27" s="10" t="e">
        <f t="shared" si="0"/>
        <v>#REF!</v>
      </c>
    </row>
    <row r="28" spans="1:8" ht="17.25" customHeight="1">
      <c r="A28" s="19" t="s">
        <v>103</v>
      </c>
      <c r="B28" s="5" t="str">
        <f>_xlfn.XLOOKUP(C28,'Preços de Referência'!B:B,'Preços de Referência'!A:A)</f>
        <v>P8081</v>
      </c>
      <c r="C28" s="62" t="s">
        <v>104</v>
      </c>
      <c r="D28" s="8" t="s">
        <v>66</v>
      </c>
      <c r="E28" s="9">
        <v>0</v>
      </c>
      <c r="F28" s="9">
        <f t="shared" si="1"/>
        <v>0</v>
      </c>
      <c r="G28" s="10">
        <f>VLOOKUP(B28,'Preços de Referência'!A:C,3,0)</f>
        <v>22819.32</v>
      </c>
      <c r="H28" s="10">
        <f t="shared" si="0"/>
        <v>0</v>
      </c>
    </row>
    <row r="29" spans="1:8" ht="17.25" customHeight="1">
      <c r="A29" s="124" t="s">
        <v>105</v>
      </c>
      <c r="B29" s="100"/>
      <c r="C29" s="101" t="s">
        <v>106</v>
      </c>
      <c r="D29" s="139" t="s">
        <v>66</v>
      </c>
      <c r="E29" s="125">
        <v>0</v>
      </c>
      <c r="F29" s="125">
        <f t="shared" si="1"/>
        <v>0</v>
      </c>
      <c r="G29" s="126">
        <v>0</v>
      </c>
      <c r="H29" s="126">
        <v>0</v>
      </c>
    </row>
    <row r="30" spans="1:8" ht="17.25" customHeight="1">
      <c r="A30" s="19" t="s">
        <v>107</v>
      </c>
      <c r="B30" s="5" t="str">
        <f>_xlfn.XLOOKUP(C30,'Preços de Referência'!B:B,'Preços de Referência'!A:A)</f>
        <v>P8197</v>
      </c>
      <c r="C30" s="62" t="s">
        <v>108</v>
      </c>
      <c r="D30" s="8" t="s">
        <v>66</v>
      </c>
      <c r="E30" s="9">
        <v>0</v>
      </c>
      <c r="F30" s="9">
        <f t="shared" si="1"/>
        <v>0</v>
      </c>
      <c r="G30" s="10">
        <f>VLOOKUP(B30,'Preços de Referência'!A:C,3,0)</f>
        <v>13319.82</v>
      </c>
      <c r="H30" s="10">
        <f t="shared" si="0"/>
        <v>0</v>
      </c>
    </row>
    <row r="31" spans="1:8" ht="17.25" customHeight="1">
      <c r="A31" s="19" t="s">
        <v>109</v>
      </c>
      <c r="B31" s="5" t="str">
        <f>_xlfn.XLOOKUP(C31,'Preços de Referência'!B:B,'Preços de Referência'!A:A)</f>
        <v>P8199</v>
      </c>
      <c r="C31" s="62" t="s">
        <v>110</v>
      </c>
      <c r="D31" s="8" t="s">
        <v>66</v>
      </c>
      <c r="E31" s="9">
        <v>0</v>
      </c>
      <c r="F31" s="9">
        <f t="shared" si="1"/>
        <v>0</v>
      </c>
      <c r="G31" s="10">
        <f>VLOOKUP(B31,'Preços de Referência'!A:C,3,0)</f>
        <v>11583.39</v>
      </c>
      <c r="H31" s="10">
        <f t="shared" si="0"/>
        <v>0</v>
      </c>
    </row>
    <row r="32" spans="1:8" ht="17.25" customHeight="1">
      <c r="A32" s="60">
        <v>2</v>
      </c>
      <c r="B32" s="60" t="s">
        <v>61</v>
      </c>
      <c r="C32" s="61" t="s">
        <v>111</v>
      </c>
      <c r="D32" s="80"/>
      <c r="E32" s="80"/>
      <c r="F32" s="25"/>
      <c r="G32" s="25"/>
      <c r="H32" s="26"/>
    </row>
    <row r="33" spans="1:8" ht="17.25" customHeight="1">
      <c r="A33" s="5" t="s">
        <v>112</v>
      </c>
      <c r="B33" s="5" t="str">
        <f>_xlfn.XLOOKUP(C33,'Preços de Referência'!B:B,'Preços de Referência'!A:A)</f>
        <v>P8026</v>
      </c>
      <c r="C33" s="140" t="s">
        <v>113</v>
      </c>
      <c r="D33" s="8" t="s">
        <v>66</v>
      </c>
      <c r="E33" s="9">
        <v>0</v>
      </c>
      <c r="F33" s="9">
        <f t="shared" ref="F33" si="2">TRUNC(E33*$H$4,2)</f>
        <v>0</v>
      </c>
      <c r="G33" s="7">
        <f>VLOOKUP(B33,'Preços de Referência'!A:C,3,0)</f>
        <v>4567.1499999999996</v>
      </c>
      <c r="H33" s="10">
        <f t="shared" ref="H33" si="3">TRUNC(F33*G33,2)</f>
        <v>0</v>
      </c>
    </row>
    <row r="34" spans="1:8" ht="17.25" customHeight="1">
      <c r="A34" s="5" t="s">
        <v>114</v>
      </c>
      <c r="B34" s="5" t="str">
        <f>_xlfn.XLOOKUP(C34,'Preços de Referência'!B:B,'Preços de Referência'!A:A)</f>
        <v>P8143</v>
      </c>
      <c r="C34" s="140" t="s">
        <v>115</v>
      </c>
      <c r="D34" s="8" t="s">
        <v>66</v>
      </c>
      <c r="E34" s="9">
        <v>0</v>
      </c>
      <c r="F34" s="9">
        <f t="shared" si="1"/>
        <v>0</v>
      </c>
      <c r="G34" s="7">
        <f>VLOOKUP(B34,'Preços de Referência'!A:C,3,0)</f>
        <v>6458.21</v>
      </c>
      <c r="H34" s="10">
        <f t="shared" si="0"/>
        <v>0</v>
      </c>
    </row>
    <row r="35" spans="1:8" ht="17.25" customHeight="1">
      <c r="A35" s="5" t="s">
        <v>116</v>
      </c>
      <c r="B35" s="5" t="str">
        <f>_xlfn.XLOOKUP(C35,'Preços de Referência'!B:B,'Preços de Referência'!A:A)</f>
        <v>P8155</v>
      </c>
      <c r="C35" s="62" t="s">
        <v>117</v>
      </c>
      <c r="D35" s="8" t="s">
        <v>66</v>
      </c>
      <c r="E35" s="9" t="e">
        <f>#REF!</f>
        <v>#REF!</v>
      </c>
      <c r="F35" s="6" t="e">
        <f t="shared" si="1"/>
        <v>#REF!</v>
      </c>
      <c r="G35" s="7">
        <f>VLOOKUP(B35,'Preços de Referência'!A:C,3,0)</f>
        <v>6348.77</v>
      </c>
      <c r="H35" s="10" t="e">
        <f t="shared" si="0"/>
        <v>#REF!</v>
      </c>
    </row>
    <row r="36" spans="1:8" ht="17.45" customHeight="1">
      <c r="A36" s="127">
        <v>3</v>
      </c>
      <c r="B36" s="67" t="s">
        <v>61</v>
      </c>
      <c r="C36" s="25" t="s">
        <v>118</v>
      </c>
      <c r="D36" s="187"/>
      <c r="E36" s="187"/>
      <c r="F36" s="25"/>
      <c r="G36" s="25"/>
      <c r="H36" s="26"/>
    </row>
    <row r="37" spans="1:8" ht="17.45" customHeight="1">
      <c r="A37" s="188" t="s">
        <v>119</v>
      </c>
      <c r="B37" s="8" t="e">
        <f>#REF!</f>
        <v>#REF!</v>
      </c>
      <c r="C37" s="151" t="e">
        <f>#REF!</f>
        <v>#REF!</v>
      </c>
      <c r="D37" s="8" t="s">
        <v>120</v>
      </c>
      <c r="E37" s="9">
        <v>0</v>
      </c>
      <c r="F37" s="9">
        <f t="shared" ref="F37:F39" si="4">TRUNC(E37*$H$4,2)</f>
        <v>0</v>
      </c>
      <c r="G37" s="10">
        <v>1149.6500000000001</v>
      </c>
      <c r="H37" s="10">
        <f>TRUNC(F37*G37,2)</f>
        <v>0</v>
      </c>
    </row>
    <row r="38" spans="1:8" ht="17.45" customHeight="1">
      <c r="A38" s="5" t="s">
        <v>121</v>
      </c>
      <c r="B38" s="5" t="e">
        <f>#REF!</f>
        <v>#REF!</v>
      </c>
      <c r="C38" s="152" t="e">
        <f>#REF!</f>
        <v>#REF!</v>
      </c>
      <c r="D38" s="8" t="s">
        <v>120</v>
      </c>
      <c r="E38" s="9">
        <v>0</v>
      </c>
      <c r="F38" s="9">
        <f t="shared" si="4"/>
        <v>0</v>
      </c>
      <c r="G38" s="7">
        <v>320.95999999999998</v>
      </c>
      <c r="H38" s="10">
        <f t="shared" ref="H38:H39" si="5">TRUNC(F38*G38,2)</f>
        <v>0</v>
      </c>
    </row>
    <row r="39" spans="1:8" ht="17.45" customHeight="1">
      <c r="A39" s="5" t="s">
        <v>122</v>
      </c>
      <c r="B39" s="5" t="e">
        <f>#REF!</f>
        <v>#REF!</v>
      </c>
      <c r="C39" s="152" t="e">
        <f>#REF!</f>
        <v>#REF!</v>
      </c>
      <c r="D39" s="5" t="s">
        <v>120</v>
      </c>
      <c r="E39" s="6">
        <v>0</v>
      </c>
      <c r="F39" s="6">
        <f t="shared" si="4"/>
        <v>0</v>
      </c>
      <c r="G39" s="7">
        <v>393.05</v>
      </c>
      <c r="H39" s="7">
        <f t="shared" si="5"/>
        <v>0</v>
      </c>
    </row>
    <row r="40" spans="1:8" ht="17.45" customHeight="1">
      <c r="A40" s="55"/>
      <c r="B40" s="25"/>
      <c r="C40" s="25"/>
      <c r="D40" s="25"/>
      <c r="E40" s="25"/>
      <c r="F40" s="23"/>
      <c r="G40" s="52" t="s">
        <v>123</v>
      </c>
      <c r="H40" s="13" t="e">
        <f>TRUNC(SUM(H9:H39),2)</f>
        <v>#REF!</v>
      </c>
    </row>
    <row r="41" spans="1:8" ht="17.45" customHeight="1">
      <c r="A41" s="55"/>
      <c r="B41" s="25"/>
      <c r="C41" s="25"/>
      <c r="D41" s="25"/>
      <c r="E41" s="25"/>
      <c r="F41" s="56" t="s">
        <v>124</v>
      </c>
      <c r="G41" s="14" t="str">
        <f>'Preços de Referência'!$E$68</f>
        <v>https://www.gov.br/dnit/pt-br/assuntos/planejamento-e-pesquisa/custos-e-pagamentos/custos-e-pagamentos-dnit/engenharia-consultiva-2/tabela-de-precos-de-consultoria-1/relatorios/2024/outubro/outubro-2024</v>
      </c>
      <c r="H41" s="13" t="e">
        <f>TRUNC((H40*G41),2)</f>
        <v>#REF!</v>
      </c>
    </row>
    <row r="42" spans="1:8" ht="17.45" customHeight="1">
      <c r="A42" s="55"/>
      <c r="B42" s="25"/>
      <c r="C42" s="25"/>
      <c r="D42" s="25"/>
      <c r="E42" s="25"/>
      <c r="F42" s="25"/>
      <c r="G42" s="52" t="s">
        <v>125</v>
      </c>
      <c r="H42" s="13" t="e">
        <f>TRUNC((H40+H41),2)</f>
        <v>#REF!</v>
      </c>
    </row>
    <row r="43" spans="1:8" ht="17.45" customHeight="1">
      <c r="A43" s="15"/>
      <c r="B43" s="16"/>
      <c r="C43" s="17"/>
      <c r="D43" s="16"/>
      <c r="E43" s="16"/>
      <c r="F43" s="57"/>
      <c r="G43" s="18" t="s">
        <v>126</v>
      </c>
      <c r="H43" s="58" t="e">
        <f>TRUNC((H42/H4),2)</f>
        <v>#REF!</v>
      </c>
    </row>
    <row r="44" spans="1:8" ht="17.45" customHeight="1"/>
    <row r="45" spans="1:8" ht="17.45" customHeight="1"/>
    <row r="46" spans="1:8" ht="17.45" customHeight="1"/>
    <row r="47" spans="1:8" ht="17.45" customHeight="1"/>
  </sheetData>
  <mergeCells count="7">
    <mergeCell ref="B4:E4"/>
    <mergeCell ref="G5:H5"/>
    <mergeCell ref="A5:A6"/>
    <mergeCell ref="B5:B6"/>
    <mergeCell ref="C5:C6"/>
    <mergeCell ref="D5:D6"/>
    <mergeCell ref="E5:F5"/>
  </mergeCells>
  <pageMargins left="0.511811024" right="0.511811024" top="0.78740157499999996" bottom="0.78740157499999996" header="0.31496062000000002" footer="0.31496062000000002"/>
  <pageSetup paperSize="9" scale="66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DFECFD4-5C59-4F32-A9CA-76D175EEF681}">
          <x14:formula1>
            <xm:f>'Preços de Referência'!$B$5:$B$102</xm:f>
          </x14:formula1>
          <xm:sqref>C33:C35 C9:C12 C17:C24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12593-6B13-45A0-8564-027C556E7918}">
  <sheetPr>
    <tabColor rgb="FFB68BBB"/>
    <pageSetUpPr fitToPage="1"/>
  </sheetPr>
  <dimension ref="A1:H49"/>
  <sheetViews>
    <sheetView showGridLines="0" zoomScale="70" zoomScaleNormal="70" zoomScaleSheetLayoutView="90" workbookViewId="0">
      <selection activeCell="B26" sqref="B26"/>
    </sheetView>
  </sheetViews>
  <sheetFormatPr defaultColWidth="9.28515625" defaultRowHeight="12.75"/>
  <cols>
    <col min="1" max="2" width="11.5703125" style="4" customWidth="1"/>
    <col min="3" max="3" width="45.5703125" style="4" customWidth="1"/>
    <col min="4" max="4" width="16.7109375" style="4" customWidth="1"/>
    <col min="5" max="5" width="12.5703125" style="4" customWidth="1"/>
    <col min="6" max="6" width="9.42578125" style="4" customWidth="1"/>
    <col min="7" max="8" width="17.42578125" style="4" bestFit="1" customWidth="1"/>
    <col min="9" max="9" width="9.28515625" style="4" customWidth="1"/>
    <col min="10" max="16384" width="9.28515625" style="4"/>
  </cols>
  <sheetData>
    <row r="1" spans="1:8" ht="17.25" customHeight="1">
      <c r="A1" s="28" t="e">
        <f>PRODUTOS!#REF!</f>
        <v>#REF!</v>
      </c>
      <c r="B1" s="29"/>
      <c r="C1" s="29"/>
      <c r="D1" s="29"/>
      <c r="E1" s="29"/>
      <c r="F1" s="29"/>
      <c r="G1" s="29"/>
      <c r="H1" s="30"/>
    </row>
    <row r="2" spans="1:8" ht="17.25" customHeight="1">
      <c r="A2" s="27" t="s">
        <v>52</v>
      </c>
      <c r="B2" s="29"/>
      <c r="C2" s="29"/>
      <c r="D2" s="29"/>
      <c r="E2" s="29"/>
      <c r="F2" s="29"/>
      <c r="G2" s="29"/>
      <c r="H2" s="30"/>
    </row>
    <row r="3" spans="1:8" ht="17.25" customHeight="1">
      <c r="A3" s="123" t="e">
        <f>PRODUTOS!#REF!</f>
        <v>#REF!</v>
      </c>
      <c r="B3" s="31" t="e">
        <f>PRODUTOS!#REF!</f>
        <v>#REF!</v>
      </c>
      <c r="C3" s="37"/>
      <c r="D3" s="37"/>
      <c r="E3" s="37"/>
      <c r="F3" s="37"/>
      <c r="G3" s="37"/>
      <c r="H3" s="38"/>
    </row>
    <row r="4" spans="1:8" ht="36.6" customHeight="1">
      <c r="A4" s="89" t="s">
        <v>53</v>
      </c>
      <c r="B4" s="679" t="e">
        <f>PRODUTOS!#REF!</f>
        <v>#REF!</v>
      </c>
      <c r="C4" s="680"/>
      <c r="D4" s="680"/>
      <c r="E4" s="680"/>
      <c r="F4" s="44"/>
      <c r="G4" s="51" t="s">
        <v>54</v>
      </c>
      <c r="H4" s="54">
        <v>6</v>
      </c>
    </row>
    <row r="5" spans="1:8" ht="17.25" customHeight="1">
      <c r="A5" s="677" t="s">
        <v>44</v>
      </c>
      <c r="B5" s="676" t="s">
        <v>55</v>
      </c>
      <c r="C5" s="676" t="s">
        <v>56</v>
      </c>
      <c r="D5" s="676" t="s">
        <v>46</v>
      </c>
      <c r="E5" s="676" t="s">
        <v>47</v>
      </c>
      <c r="F5" s="676"/>
      <c r="G5" s="676" t="s">
        <v>57</v>
      </c>
      <c r="H5" s="676"/>
    </row>
    <row r="6" spans="1:8" ht="17.25" customHeight="1">
      <c r="A6" s="678"/>
      <c r="B6" s="678"/>
      <c r="C6" s="678"/>
      <c r="D6" s="678"/>
      <c r="E6" s="20" t="s">
        <v>58</v>
      </c>
      <c r="F6" s="20" t="s">
        <v>59</v>
      </c>
      <c r="G6" s="20" t="s">
        <v>60</v>
      </c>
      <c r="H6" s="20" t="s">
        <v>59</v>
      </c>
    </row>
    <row r="7" spans="1:8" ht="17.25" customHeight="1">
      <c r="A7" s="21" t="s">
        <v>61</v>
      </c>
      <c r="B7" s="22" t="s">
        <v>61</v>
      </c>
      <c r="C7" s="23" t="s">
        <v>62</v>
      </c>
      <c r="D7" s="23"/>
      <c r="E7" s="23"/>
      <c r="F7" s="23"/>
      <c r="G7" s="23"/>
      <c r="H7" s="24"/>
    </row>
    <row r="8" spans="1:8" ht="17.25" customHeight="1">
      <c r="A8" s="21">
        <v>1</v>
      </c>
      <c r="B8" s="22" t="s">
        <v>61</v>
      </c>
      <c r="C8" s="25" t="s">
        <v>63</v>
      </c>
      <c r="D8" s="25"/>
      <c r="E8" s="25"/>
      <c r="F8" s="25"/>
      <c r="G8" s="25"/>
      <c r="H8" s="26"/>
    </row>
    <row r="9" spans="1:8" ht="17.25" customHeight="1">
      <c r="A9" s="19" t="s">
        <v>64</v>
      </c>
      <c r="B9" s="5" t="str">
        <f>_xlfn.XLOOKUP(C9,'Preços de Referência'!B:B,'Preços de Referência'!A:A)</f>
        <v>P8173</v>
      </c>
      <c r="C9" s="62" t="s">
        <v>65</v>
      </c>
      <c r="D9" s="8" t="s">
        <v>66</v>
      </c>
      <c r="E9" s="9">
        <v>0</v>
      </c>
      <c r="F9" s="9">
        <f>TRUNC(E9*$H$4,2)</f>
        <v>0</v>
      </c>
      <c r="G9" s="10">
        <f>VLOOKUP(B9,'Preços de Referência'!A:C,3,0)</f>
        <v>7213.77</v>
      </c>
      <c r="H9" s="10">
        <f>TRUNC(F9*G9,2)</f>
        <v>0</v>
      </c>
    </row>
    <row r="10" spans="1:8" ht="17.25" customHeight="1">
      <c r="A10" s="19" t="s">
        <v>67</v>
      </c>
      <c r="B10" s="5" t="str">
        <f>_xlfn.XLOOKUP(C10,'Preços de Referência'!B:B,'Preços de Referência'!A:A)</f>
        <v>P8174</v>
      </c>
      <c r="C10" s="62" t="s">
        <v>68</v>
      </c>
      <c r="D10" s="8" t="s">
        <v>66</v>
      </c>
      <c r="E10" s="9">
        <v>0</v>
      </c>
      <c r="F10" s="9">
        <f>TRUNC(E10*$H$4,2)</f>
        <v>0</v>
      </c>
      <c r="G10" s="10">
        <f>VLOOKUP(B10,'Preços de Referência'!A:C,3,0)</f>
        <v>9250.7099999999991</v>
      </c>
      <c r="H10" s="10">
        <f t="shared" ref="H10:H35" si="0">TRUNC(F10*G10,2)</f>
        <v>0</v>
      </c>
    </row>
    <row r="11" spans="1:8" ht="17.25" customHeight="1">
      <c r="A11" s="19" t="s">
        <v>69</v>
      </c>
      <c r="B11" s="5" t="str">
        <f>_xlfn.XLOOKUP(C11,'Preços de Referência'!B:B,'Preços de Referência'!A:A)</f>
        <v>P8001</v>
      </c>
      <c r="C11" s="62" t="s">
        <v>70</v>
      </c>
      <c r="D11" s="8" t="s">
        <v>66</v>
      </c>
      <c r="E11" s="9">
        <v>0</v>
      </c>
      <c r="F11" s="9">
        <f>TRUNC(E11*$H$4,2)</f>
        <v>0</v>
      </c>
      <c r="G11" s="10">
        <f>VLOOKUP(B11,'Preços de Referência'!A:C,3,0)</f>
        <v>9648.3700000000008</v>
      </c>
      <c r="H11" s="10">
        <f t="shared" si="0"/>
        <v>0</v>
      </c>
    </row>
    <row r="12" spans="1:8" ht="17.25" customHeight="1">
      <c r="A12" s="19" t="s">
        <v>71</v>
      </c>
      <c r="B12" s="5" t="str">
        <f>_xlfn.XLOOKUP(C12,'Preços de Referência'!B:B,'Preços de Referência'!A:A)</f>
        <v>P8002</v>
      </c>
      <c r="C12" s="62" t="s">
        <v>72</v>
      </c>
      <c r="D12" s="8" t="s">
        <v>66</v>
      </c>
      <c r="E12" s="9">
        <v>0</v>
      </c>
      <c r="F12" s="9">
        <f>TRUNC(E12*$H$4,2)</f>
        <v>0</v>
      </c>
      <c r="G12" s="10">
        <f>VLOOKUP(B12,'Preços de Referência'!A:C,3,0)</f>
        <v>12506.56</v>
      </c>
      <c r="H12" s="10">
        <f t="shared" si="0"/>
        <v>0</v>
      </c>
    </row>
    <row r="13" spans="1:8" ht="17.25" customHeight="1">
      <c r="A13" s="19" t="s">
        <v>73</v>
      </c>
      <c r="B13" s="5" t="str">
        <f>_xlfn.XLOOKUP(C13,'Preços de Referência'!B:B,'Preços de Referência'!A:A)</f>
        <v>P8008</v>
      </c>
      <c r="C13" s="62" t="s">
        <v>74</v>
      </c>
      <c r="D13" s="8" t="s">
        <v>66</v>
      </c>
      <c r="E13" s="9">
        <v>0</v>
      </c>
      <c r="F13" s="9">
        <f>TRUNC(E13*$H$4,2)</f>
        <v>0</v>
      </c>
      <c r="G13" s="10">
        <f>VLOOKUP(B13,'Preços de Referência'!A:C,3,0)</f>
        <v>11354.38</v>
      </c>
      <c r="H13" s="10">
        <f t="shared" si="0"/>
        <v>0</v>
      </c>
    </row>
    <row r="14" spans="1:8" ht="17.25" customHeight="1">
      <c r="A14" s="19" t="s">
        <v>75</v>
      </c>
      <c r="B14" s="5" t="str">
        <f>_xlfn.XLOOKUP(C14,'Preços de Referência'!B:B,'Preços de Referência'!A:A)</f>
        <v>P8188</v>
      </c>
      <c r="C14" s="62" t="s">
        <v>76</v>
      </c>
      <c r="D14" s="8" t="s">
        <v>66</v>
      </c>
      <c r="E14" s="9">
        <v>0</v>
      </c>
      <c r="F14" s="9">
        <f t="shared" ref="F14:F35" si="1">TRUNC(E14*$H$4,2)</f>
        <v>0</v>
      </c>
      <c r="G14" s="10">
        <f>VLOOKUP(B14,'Preços de Referência'!A:C,3,0)</f>
        <v>13319.82</v>
      </c>
      <c r="H14" s="10">
        <f t="shared" si="0"/>
        <v>0</v>
      </c>
    </row>
    <row r="15" spans="1:8" ht="17.25" customHeight="1">
      <c r="A15" s="19" t="s">
        <v>77</v>
      </c>
      <c r="B15" s="5" t="str">
        <f>_xlfn.XLOOKUP(C15,'Preços de Referência'!B:B,'Preços de Referência'!A:A)</f>
        <v>P8190</v>
      </c>
      <c r="C15" s="62" t="s">
        <v>78</v>
      </c>
      <c r="D15" s="8" t="s">
        <v>66</v>
      </c>
      <c r="E15" s="9">
        <v>0</v>
      </c>
      <c r="F15" s="9">
        <f t="shared" si="1"/>
        <v>0</v>
      </c>
      <c r="G15" s="10">
        <f>VLOOKUP(B15,'Preços de Referência'!A:C,3,0)</f>
        <v>7951.38</v>
      </c>
      <c r="H15" s="10">
        <f t="shared" si="0"/>
        <v>0</v>
      </c>
    </row>
    <row r="16" spans="1:8" ht="17.25" customHeight="1">
      <c r="A16" s="19" t="s">
        <v>79</v>
      </c>
      <c r="B16" s="5" t="str">
        <f>_xlfn.XLOOKUP(C16,'Preços de Referência'!B:B,'Preços de Referência'!A:A)</f>
        <v>P8020</v>
      </c>
      <c r="C16" s="62" t="s">
        <v>80</v>
      </c>
      <c r="D16" s="8" t="s">
        <v>66</v>
      </c>
      <c r="E16" s="9">
        <v>0</v>
      </c>
      <c r="F16" s="9">
        <f t="shared" si="1"/>
        <v>0</v>
      </c>
      <c r="G16" s="10">
        <f>VLOOKUP(B16,'Preços de Referência'!A:C,3,0)</f>
        <v>8932.4699999999993</v>
      </c>
      <c r="H16" s="10">
        <f t="shared" si="0"/>
        <v>0</v>
      </c>
    </row>
    <row r="17" spans="1:8" ht="17.25" customHeight="1">
      <c r="A17" s="19" t="s">
        <v>81</v>
      </c>
      <c r="B17" s="5" t="str">
        <f>_xlfn.XLOOKUP(C17,'Preços de Referência'!B:B,'Preços de Referência'!A:A)</f>
        <v>P8033</v>
      </c>
      <c r="C17" s="62" t="s">
        <v>82</v>
      </c>
      <c r="D17" s="8" t="s">
        <v>66</v>
      </c>
      <c r="E17" s="9">
        <v>0</v>
      </c>
      <c r="F17" s="9">
        <f t="shared" si="1"/>
        <v>0</v>
      </c>
      <c r="G17" s="10">
        <f>VLOOKUP(B17,'Preços de Referência'!A:C,3,0)</f>
        <v>8852.4500000000007</v>
      </c>
      <c r="H17" s="10">
        <f t="shared" si="0"/>
        <v>0</v>
      </c>
    </row>
    <row r="18" spans="1:8" ht="17.25" customHeight="1">
      <c r="A18" s="19" t="s">
        <v>83</v>
      </c>
      <c r="B18" s="5" t="str">
        <f>_xlfn.XLOOKUP(C18,'Preços de Referência'!B:B,'Preços de Referência'!A:A)</f>
        <v>P8044</v>
      </c>
      <c r="C18" s="62" t="s">
        <v>84</v>
      </c>
      <c r="D18" s="8" t="s">
        <v>66</v>
      </c>
      <c r="E18" s="9">
        <v>0</v>
      </c>
      <c r="F18" s="9">
        <f t="shared" si="1"/>
        <v>0</v>
      </c>
      <c r="G18" s="10">
        <f>VLOOKUP(B18,'Preços de Referência'!A:C,3,0)</f>
        <v>34464.03</v>
      </c>
      <c r="H18" s="10">
        <f t="shared" si="0"/>
        <v>0</v>
      </c>
    </row>
    <row r="19" spans="1:8" ht="17.25" customHeight="1">
      <c r="A19" s="19" t="s">
        <v>85</v>
      </c>
      <c r="B19" s="5" t="str">
        <f>_xlfn.XLOOKUP(C19,'Preços de Referência'!B:B,'Preços de Referência'!A:A)</f>
        <v>P8045</v>
      </c>
      <c r="C19" s="62" t="s">
        <v>86</v>
      </c>
      <c r="D19" s="8" t="s">
        <v>66</v>
      </c>
      <c r="E19" s="9">
        <v>0</v>
      </c>
      <c r="F19" s="9">
        <f t="shared" si="1"/>
        <v>0</v>
      </c>
      <c r="G19" s="10">
        <f>VLOOKUP(B19,'Preços de Referência'!A:C,3,0)</f>
        <v>9568.09</v>
      </c>
      <c r="H19" s="10">
        <f t="shared" si="0"/>
        <v>0</v>
      </c>
    </row>
    <row r="20" spans="1:8" ht="17.25" customHeight="1">
      <c r="A20" s="19" t="s">
        <v>87</v>
      </c>
      <c r="B20" s="5" t="str">
        <f>_xlfn.XLOOKUP(C20,'Preços de Referência'!B:B,'Preços de Referência'!A:A)</f>
        <v>P8054</v>
      </c>
      <c r="C20" s="62" t="s">
        <v>88</v>
      </c>
      <c r="D20" s="8" t="s">
        <v>66</v>
      </c>
      <c r="E20" s="9" t="e">
        <f>#REF!</f>
        <v>#REF!</v>
      </c>
      <c r="F20" s="9" t="e">
        <f t="shared" si="1"/>
        <v>#REF!</v>
      </c>
      <c r="G20" s="10">
        <f>VLOOKUP(B20,'Preços de Referência'!A:C,3,0)</f>
        <v>22579.33</v>
      </c>
      <c r="H20" s="10" t="e">
        <f t="shared" si="0"/>
        <v>#REF!</v>
      </c>
    </row>
    <row r="21" spans="1:8" ht="17.25" customHeight="1">
      <c r="A21" s="19" t="s">
        <v>89</v>
      </c>
      <c r="B21" s="5" t="str">
        <f>_xlfn.XLOOKUP(C21,'Preços de Referência'!B:B,'Preços de Referência'!A:A)</f>
        <v>P8055</v>
      </c>
      <c r="C21" s="62" t="s">
        <v>90</v>
      </c>
      <c r="D21" s="8" t="s">
        <v>66</v>
      </c>
      <c r="E21" s="9" t="e">
        <f>#REF!</f>
        <v>#REF!</v>
      </c>
      <c r="F21" s="9" t="e">
        <f t="shared" si="1"/>
        <v>#REF!</v>
      </c>
      <c r="G21" s="10">
        <f>VLOOKUP(B21,'Preços de Referência'!A:C,3,0)</f>
        <v>23508.48</v>
      </c>
      <c r="H21" s="10" t="e">
        <f t="shared" si="0"/>
        <v>#REF!</v>
      </c>
    </row>
    <row r="22" spans="1:8" ht="17.25" customHeight="1">
      <c r="A22" s="19" t="s">
        <v>91</v>
      </c>
      <c r="B22" s="5" t="str">
        <f>_xlfn.XLOOKUP(C22,'Preços de Referência'!B:B,'Preços de Referência'!A:A)</f>
        <v>P8058</v>
      </c>
      <c r="C22" s="62" t="s">
        <v>92</v>
      </c>
      <c r="D22" s="8" t="s">
        <v>66</v>
      </c>
      <c r="E22" s="9">
        <v>0</v>
      </c>
      <c r="F22" s="9">
        <f t="shared" si="1"/>
        <v>0</v>
      </c>
      <c r="G22" s="10">
        <f>VLOOKUP(B22,'Preços de Referência'!A:C,3,0)</f>
        <v>23457.39</v>
      </c>
      <c r="H22" s="10">
        <f t="shared" si="0"/>
        <v>0</v>
      </c>
    </row>
    <row r="23" spans="1:8" ht="17.25" customHeight="1">
      <c r="A23" s="19" t="s">
        <v>93</v>
      </c>
      <c r="B23" s="5" t="str">
        <f>_xlfn.XLOOKUP(C23,'Preços de Referência'!B:B,'Preços de Referência'!A:A)</f>
        <v>P8060</v>
      </c>
      <c r="C23" s="62" t="s">
        <v>94</v>
      </c>
      <c r="D23" s="8" t="s">
        <v>66</v>
      </c>
      <c r="E23" s="9">
        <v>0</v>
      </c>
      <c r="F23" s="9">
        <f t="shared" si="1"/>
        <v>0</v>
      </c>
      <c r="G23" s="10">
        <f>VLOOKUP(B23,'Preços de Referência'!A:C,3,0)</f>
        <v>40634.5</v>
      </c>
      <c r="H23" s="10">
        <f t="shared" si="0"/>
        <v>0</v>
      </c>
    </row>
    <row r="24" spans="1:8" ht="17.25" customHeight="1">
      <c r="A24" s="19" t="s">
        <v>95</v>
      </c>
      <c r="B24" s="5" t="str">
        <f>_xlfn.XLOOKUP(C24,'Preços de Referência'!B:B,'Preços de Referência'!A:A)</f>
        <v>P8061</v>
      </c>
      <c r="C24" s="62" t="s">
        <v>96</v>
      </c>
      <c r="D24" s="8" t="s">
        <v>66</v>
      </c>
      <c r="E24" s="9">
        <v>0</v>
      </c>
      <c r="F24" s="9">
        <f t="shared" si="1"/>
        <v>0</v>
      </c>
      <c r="G24" s="10">
        <f>VLOOKUP(B24,'Preços de Referência'!A:C,3,0)</f>
        <v>34040.870000000003</v>
      </c>
      <c r="H24" s="10">
        <f t="shared" si="0"/>
        <v>0</v>
      </c>
    </row>
    <row r="25" spans="1:8" ht="17.25" customHeight="1">
      <c r="A25" s="19" t="s">
        <v>97</v>
      </c>
      <c r="B25" s="5" t="str">
        <f>_xlfn.XLOOKUP(C25,'Preços de Referência'!B:B,'Preços de Referência'!A:A)</f>
        <v>P8066</v>
      </c>
      <c r="C25" s="62" t="s">
        <v>98</v>
      </c>
      <c r="D25" s="8" t="s">
        <v>66</v>
      </c>
      <c r="E25" s="9" t="e">
        <f>#REF!</f>
        <v>#REF!</v>
      </c>
      <c r="F25" s="9" t="e">
        <f t="shared" si="1"/>
        <v>#REF!</v>
      </c>
      <c r="G25" s="10">
        <f>VLOOKUP(B25,'Preços de Referência'!A:C,3,0)</f>
        <v>24227.22</v>
      </c>
      <c r="H25" s="10" t="e">
        <f t="shared" si="0"/>
        <v>#REF!</v>
      </c>
    </row>
    <row r="26" spans="1:8" ht="17.25" customHeight="1">
      <c r="A26" s="19" t="s">
        <v>99</v>
      </c>
      <c r="B26" s="5" t="str">
        <f>_xlfn.XLOOKUP(C26,'Preços de Referência'!B:B,'Preços de Referência'!A:A)</f>
        <v>P8069</v>
      </c>
      <c r="C26" s="62" t="s">
        <v>100</v>
      </c>
      <c r="D26" s="8" t="s">
        <v>66</v>
      </c>
      <c r="E26" s="9">
        <v>0</v>
      </c>
      <c r="F26" s="9">
        <f t="shared" si="1"/>
        <v>0</v>
      </c>
      <c r="G26" s="10">
        <f>VLOOKUP(B26,'Preços de Referência'!A:C,3,0)</f>
        <v>23966.87</v>
      </c>
      <c r="H26" s="10">
        <f t="shared" si="0"/>
        <v>0</v>
      </c>
    </row>
    <row r="27" spans="1:8" ht="17.25" customHeight="1">
      <c r="A27" s="19" t="s">
        <v>101</v>
      </c>
      <c r="B27" s="5" t="str">
        <f>_xlfn.XLOOKUP(C27,'Preços de Referência'!B:B,'Preços de Referência'!A:A)</f>
        <v>P8184</v>
      </c>
      <c r="C27" s="62" t="s">
        <v>102</v>
      </c>
      <c r="D27" s="8" t="s">
        <v>66</v>
      </c>
      <c r="E27" s="9" t="e">
        <f>#REF!</f>
        <v>#REF!</v>
      </c>
      <c r="F27" s="9" t="e">
        <f t="shared" si="1"/>
        <v>#REF!</v>
      </c>
      <c r="G27" s="10">
        <f>VLOOKUP(B27,'Preços de Referência'!A:C,3,0)</f>
        <v>10689.07</v>
      </c>
      <c r="H27" s="10" t="e">
        <f t="shared" si="0"/>
        <v>#REF!</v>
      </c>
    </row>
    <row r="28" spans="1:8" ht="17.25" customHeight="1">
      <c r="A28" s="19" t="s">
        <v>103</v>
      </c>
      <c r="B28" s="5" t="str">
        <f>_xlfn.XLOOKUP(C28,'Preços de Referência'!B:B,'Preços de Referência'!A:A)</f>
        <v>P8081</v>
      </c>
      <c r="C28" s="62" t="s">
        <v>104</v>
      </c>
      <c r="D28" s="8" t="s">
        <v>66</v>
      </c>
      <c r="E28" s="9">
        <v>0</v>
      </c>
      <c r="F28" s="9">
        <f t="shared" si="1"/>
        <v>0</v>
      </c>
      <c r="G28" s="10">
        <f>VLOOKUP(B28,'Preços de Referência'!A:C,3,0)</f>
        <v>22819.32</v>
      </c>
      <c r="H28" s="10">
        <f t="shared" si="0"/>
        <v>0</v>
      </c>
    </row>
    <row r="29" spans="1:8" ht="17.25" customHeight="1">
      <c r="A29" s="124" t="s">
        <v>105</v>
      </c>
      <c r="B29" s="100"/>
      <c r="C29" s="101" t="s">
        <v>106</v>
      </c>
      <c r="D29" s="139" t="s">
        <v>66</v>
      </c>
      <c r="E29" s="125">
        <v>0</v>
      </c>
      <c r="F29" s="125">
        <f t="shared" si="1"/>
        <v>0</v>
      </c>
      <c r="G29" s="126">
        <v>0</v>
      </c>
      <c r="H29" s="126">
        <v>0</v>
      </c>
    </row>
    <row r="30" spans="1:8" ht="17.25" customHeight="1">
      <c r="A30" s="19" t="s">
        <v>107</v>
      </c>
      <c r="B30" s="5" t="str">
        <f>_xlfn.XLOOKUP(C30,'Preços de Referência'!B:B,'Preços de Referência'!A:A)</f>
        <v>P8197</v>
      </c>
      <c r="C30" s="62" t="s">
        <v>108</v>
      </c>
      <c r="D30" s="8" t="s">
        <v>66</v>
      </c>
      <c r="E30" s="9">
        <v>0</v>
      </c>
      <c r="F30" s="9">
        <f t="shared" si="1"/>
        <v>0</v>
      </c>
      <c r="G30" s="10">
        <f>VLOOKUP(B30,'Preços de Referência'!A:C,3,0)</f>
        <v>13319.82</v>
      </c>
      <c r="H30" s="10">
        <f t="shared" si="0"/>
        <v>0</v>
      </c>
    </row>
    <row r="31" spans="1:8" ht="17.25" customHeight="1">
      <c r="A31" s="19" t="s">
        <v>109</v>
      </c>
      <c r="B31" s="5" t="str">
        <f>_xlfn.XLOOKUP(C31,'Preços de Referência'!B:B,'Preços de Referência'!A:A)</f>
        <v>P8199</v>
      </c>
      <c r="C31" s="62" t="s">
        <v>110</v>
      </c>
      <c r="D31" s="8" t="s">
        <v>66</v>
      </c>
      <c r="E31" s="9">
        <v>0</v>
      </c>
      <c r="F31" s="9">
        <f t="shared" si="1"/>
        <v>0</v>
      </c>
      <c r="G31" s="10">
        <f>VLOOKUP(B31,'Preços de Referência'!A:C,3,0)</f>
        <v>11583.39</v>
      </c>
      <c r="H31" s="10">
        <f t="shared" si="0"/>
        <v>0</v>
      </c>
    </row>
    <row r="32" spans="1:8" ht="17.25" customHeight="1">
      <c r="A32" s="60">
        <v>2</v>
      </c>
      <c r="B32" s="60" t="s">
        <v>61</v>
      </c>
      <c r="C32" s="61" t="s">
        <v>111</v>
      </c>
      <c r="D32" s="80"/>
      <c r="E32" s="80"/>
      <c r="F32" s="25"/>
      <c r="G32" s="25"/>
      <c r="H32" s="26"/>
    </row>
    <row r="33" spans="1:8" ht="17.25" customHeight="1">
      <c r="A33" s="5" t="s">
        <v>112</v>
      </c>
      <c r="B33" s="5" t="str">
        <f>_xlfn.XLOOKUP(C33,'Preços de Referência'!B:B,'Preços de Referência'!A:A)</f>
        <v>P8026</v>
      </c>
      <c r="C33" s="140" t="s">
        <v>113</v>
      </c>
      <c r="D33" s="8" t="s">
        <v>66</v>
      </c>
      <c r="E33" s="9" t="e">
        <f>#REF!</f>
        <v>#REF!</v>
      </c>
      <c r="F33" s="9" t="e">
        <f t="shared" ref="F33" si="2">TRUNC(E33*$H$4,2)</f>
        <v>#REF!</v>
      </c>
      <c r="G33" s="7">
        <f>VLOOKUP(B33,'Preços de Referência'!A:C,3,0)</f>
        <v>4567.1499999999996</v>
      </c>
      <c r="H33" s="10" t="e">
        <f t="shared" ref="H33" si="3">TRUNC(F33*G33,2)</f>
        <v>#REF!</v>
      </c>
    </row>
    <row r="34" spans="1:8" ht="17.25" customHeight="1">
      <c r="A34" s="5" t="s">
        <v>114</v>
      </c>
      <c r="B34" s="5" t="str">
        <f>_xlfn.XLOOKUP(C34,'Preços de Referência'!B:B,'Preços de Referência'!A:A)</f>
        <v>P8143</v>
      </c>
      <c r="C34" s="140" t="s">
        <v>115</v>
      </c>
      <c r="D34" s="8" t="s">
        <v>66</v>
      </c>
      <c r="E34" s="9">
        <v>0</v>
      </c>
      <c r="F34" s="9">
        <f t="shared" si="1"/>
        <v>0</v>
      </c>
      <c r="G34" s="7">
        <f>VLOOKUP(B34,'Preços de Referência'!A:C,3,0)</f>
        <v>6458.21</v>
      </c>
      <c r="H34" s="10">
        <f t="shared" si="0"/>
        <v>0</v>
      </c>
    </row>
    <row r="35" spans="1:8" ht="17.45" customHeight="1">
      <c r="A35" s="5" t="s">
        <v>116</v>
      </c>
      <c r="B35" s="5" t="str">
        <f>_xlfn.XLOOKUP(C35,'Preços de Referência'!B:B,'Preços de Referência'!A:A)</f>
        <v>P8155</v>
      </c>
      <c r="C35" s="62" t="s">
        <v>117</v>
      </c>
      <c r="D35" s="8" t="s">
        <v>66</v>
      </c>
      <c r="E35" s="9" t="e">
        <f>#REF!</f>
        <v>#REF!</v>
      </c>
      <c r="F35" s="6" t="e">
        <f t="shared" si="1"/>
        <v>#REF!</v>
      </c>
      <c r="G35" s="7">
        <f>VLOOKUP(B35,'Preços de Referência'!A:C,3,0)</f>
        <v>6348.77</v>
      </c>
      <c r="H35" s="10" t="e">
        <f t="shared" si="0"/>
        <v>#REF!</v>
      </c>
    </row>
    <row r="36" spans="1:8" ht="17.45" customHeight="1">
      <c r="A36" s="127">
        <v>3</v>
      </c>
      <c r="B36" s="67" t="s">
        <v>61</v>
      </c>
      <c r="C36" s="25" t="s">
        <v>118</v>
      </c>
      <c r="D36" s="187"/>
      <c r="E36" s="187"/>
      <c r="F36" s="25"/>
      <c r="G36" s="25"/>
      <c r="H36" s="26"/>
    </row>
    <row r="37" spans="1:8" ht="17.45" customHeight="1">
      <c r="A37" s="188" t="s">
        <v>119</v>
      </c>
      <c r="B37" s="8" t="e">
        <f>#REF!</f>
        <v>#REF!</v>
      </c>
      <c r="C37" s="151" t="e">
        <f>#REF!</f>
        <v>#REF!</v>
      </c>
      <c r="D37" s="8" t="s">
        <v>120</v>
      </c>
      <c r="E37" s="9">
        <v>0</v>
      </c>
      <c r="F37" s="9">
        <f t="shared" ref="F37:F39" si="4">TRUNC(E37*$H$4,2)</f>
        <v>0</v>
      </c>
      <c r="G37" s="10">
        <v>1149.6500000000001</v>
      </c>
      <c r="H37" s="10">
        <f>TRUNC(F37*G37,2)</f>
        <v>0</v>
      </c>
    </row>
    <row r="38" spans="1:8" ht="17.45" customHeight="1">
      <c r="A38" s="5" t="s">
        <v>121</v>
      </c>
      <c r="B38" s="5" t="e">
        <f>#REF!</f>
        <v>#REF!</v>
      </c>
      <c r="C38" s="152" t="e">
        <f>#REF!</f>
        <v>#REF!</v>
      </c>
      <c r="D38" s="8" t="s">
        <v>120</v>
      </c>
      <c r="E38" s="9">
        <v>0</v>
      </c>
      <c r="F38" s="9">
        <f t="shared" si="4"/>
        <v>0</v>
      </c>
      <c r="G38" s="7">
        <v>320.95999999999998</v>
      </c>
      <c r="H38" s="10">
        <f t="shared" ref="H38:H39" si="5">TRUNC(F38*G38,2)</f>
        <v>0</v>
      </c>
    </row>
    <row r="39" spans="1:8" ht="17.45" customHeight="1">
      <c r="A39" s="5" t="s">
        <v>122</v>
      </c>
      <c r="B39" s="5" t="e">
        <f>#REF!</f>
        <v>#REF!</v>
      </c>
      <c r="C39" s="152" t="e">
        <f>#REF!</f>
        <v>#REF!</v>
      </c>
      <c r="D39" s="5" t="s">
        <v>120</v>
      </c>
      <c r="E39" s="6">
        <v>0</v>
      </c>
      <c r="F39" s="6">
        <f t="shared" si="4"/>
        <v>0</v>
      </c>
      <c r="G39" s="7">
        <v>393.05</v>
      </c>
      <c r="H39" s="7">
        <f t="shared" si="5"/>
        <v>0</v>
      </c>
    </row>
    <row r="40" spans="1:8" ht="17.45" customHeight="1">
      <c r="A40" s="55"/>
      <c r="B40" s="25"/>
      <c r="C40" s="25"/>
      <c r="D40" s="25"/>
      <c r="E40" s="25"/>
      <c r="F40" s="23"/>
      <c r="G40" s="52" t="s">
        <v>123</v>
      </c>
      <c r="H40" s="13" t="e">
        <f>TRUNC(SUM(H9:H39),2)</f>
        <v>#REF!</v>
      </c>
    </row>
    <row r="41" spans="1:8" ht="17.45" customHeight="1">
      <c r="A41" s="55"/>
      <c r="B41" s="25"/>
      <c r="C41" s="25"/>
      <c r="D41" s="25"/>
      <c r="E41" s="25"/>
      <c r="F41" s="56" t="s">
        <v>124</v>
      </c>
      <c r="G41" s="14" t="str">
        <f>'Preços de Referência'!$E$68</f>
        <v>https://www.gov.br/dnit/pt-br/assuntos/planejamento-e-pesquisa/custos-e-pagamentos/custos-e-pagamentos-dnit/engenharia-consultiva-2/tabela-de-precos-de-consultoria-1/relatorios/2024/outubro/outubro-2024</v>
      </c>
      <c r="H41" s="13" t="e">
        <f>TRUNC((H40*G41),2)</f>
        <v>#REF!</v>
      </c>
    </row>
    <row r="42" spans="1:8" ht="17.45" customHeight="1">
      <c r="A42" s="55"/>
      <c r="B42" s="25"/>
      <c r="C42" s="25"/>
      <c r="D42" s="25"/>
      <c r="E42" s="25"/>
      <c r="F42" s="25"/>
      <c r="G42" s="52" t="s">
        <v>125</v>
      </c>
      <c r="H42" s="13" t="e">
        <f>TRUNC((H40+H41),2)</f>
        <v>#REF!</v>
      </c>
    </row>
    <row r="43" spans="1:8" ht="17.45" customHeight="1">
      <c r="A43" s="15"/>
      <c r="B43" s="16"/>
      <c r="C43" s="17"/>
      <c r="D43" s="16"/>
      <c r="E43" s="16"/>
      <c r="F43" s="57"/>
      <c r="G43" s="18" t="s">
        <v>126</v>
      </c>
      <c r="H43" s="58" t="e">
        <f>TRUNC((H42/H4),2)</f>
        <v>#REF!</v>
      </c>
    </row>
    <row r="44" spans="1:8" ht="17.45" customHeight="1"/>
    <row r="45" spans="1:8" ht="17.45" customHeight="1"/>
    <row r="46" spans="1:8" ht="17.45" customHeight="1"/>
    <row r="47" spans="1:8" ht="17.45" customHeight="1"/>
    <row r="48" spans="1:8" ht="17.45" customHeight="1"/>
    <row r="49" ht="17.45" customHeight="1"/>
  </sheetData>
  <mergeCells count="7">
    <mergeCell ref="B4:E4"/>
    <mergeCell ref="G5:H5"/>
    <mergeCell ref="A5:A6"/>
    <mergeCell ref="B5:B6"/>
    <mergeCell ref="C5:C6"/>
    <mergeCell ref="D5:D6"/>
    <mergeCell ref="E5:F5"/>
  </mergeCells>
  <pageMargins left="0.511811024" right="0.511811024" top="0.78740157499999996" bottom="0.78740157499999996" header="0.31496062000000002" footer="0.31496062000000002"/>
  <pageSetup paperSize="9" scale="64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3C62396-58E7-43FE-99ED-4DD43A48AC8A}">
          <x14:formula1>
            <xm:f>'Preços de Referência'!$B$5:$B$102</xm:f>
          </x14:formula1>
          <xm:sqref>C33:C35 C9:C12 C17:C24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FB8F44-8D29-4868-8F61-1371931CC967}">
  <sheetPr>
    <tabColor rgb="FF92D050"/>
    <pageSetUpPr fitToPage="1"/>
  </sheetPr>
  <dimension ref="A1:J46"/>
  <sheetViews>
    <sheetView showGridLines="0" topLeftCell="A2" zoomScale="70" zoomScaleNormal="70" zoomScaleSheetLayoutView="136" workbookViewId="0">
      <selection activeCell="G43" sqref="G43:H43"/>
    </sheetView>
  </sheetViews>
  <sheetFormatPr defaultColWidth="9.28515625" defaultRowHeight="12.75"/>
  <cols>
    <col min="1" max="2" width="11.5703125" style="4" customWidth="1"/>
    <col min="3" max="3" width="45.5703125" style="4" customWidth="1"/>
    <col min="4" max="4" width="16.7109375" style="4" customWidth="1"/>
    <col min="5" max="5" width="9.28515625" style="4"/>
    <col min="6" max="6" width="9.140625" style="4" customWidth="1"/>
    <col min="7" max="7" width="17.42578125" style="4" bestFit="1" customWidth="1"/>
    <col min="8" max="8" width="17.140625" style="4" bestFit="1" customWidth="1"/>
    <col min="9" max="9" width="13.5703125" style="2" customWidth="1"/>
    <col min="10" max="10" width="12.42578125" style="4" bestFit="1" customWidth="1"/>
    <col min="11" max="16384" width="9.28515625" style="4"/>
  </cols>
  <sheetData>
    <row r="1" spans="1:10" ht="17.25" customHeight="1">
      <c r="A1" s="28" t="e">
        <f>PRODUTOS!#REF!</f>
        <v>#REF!</v>
      </c>
      <c r="B1" s="29"/>
      <c r="C1" s="29"/>
      <c r="D1" s="29"/>
      <c r="E1" s="29"/>
      <c r="F1" s="29"/>
      <c r="G1" s="29"/>
      <c r="H1" s="30"/>
    </row>
    <row r="2" spans="1:10" ht="17.25" customHeight="1">
      <c r="A2" s="27" t="s">
        <v>52</v>
      </c>
      <c r="B2" s="29"/>
      <c r="C2" s="29"/>
      <c r="D2" s="29"/>
      <c r="E2" s="29"/>
      <c r="F2" s="29"/>
      <c r="G2" s="29"/>
      <c r="H2" s="30"/>
    </row>
    <row r="3" spans="1:10" ht="17.25" customHeight="1">
      <c r="A3" s="123" t="e">
        <f>PRODUTOS!#REF!</f>
        <v>#REF!</v>
      </c>
      <c r="B3" s="31" t="e">
        <f>PRODUTOS!#REF!</f>
        <v>#REF!</v>
      </c>
      <c r="C3" s="32"/>
      <c r="D3" s="32"/>
      <c r="E3" s="32"/>
      <c r="F3" s="32"/>
      <c r="G3" s="32"/>
      <c r="H3" s="33"/>
    </row>
    <row r="4" spans="1:10" ht="50.45" customHeight="1">
      <c r="A4" s="89" t="s">
        <v>53</v>
      </c>
      <c r="B4" s="681" t="e">
        <f>PRODUTOS!#REF!</f>
        <v>#REF!</v>
      </c>
      <c r="C4" s="682"/>
      <c r="D4" s="682"/>
      <c r="E4" s="682"/>
      <c r="F4" s="682"/>
      <c r="G4" s="128" t="s">
        <v>130</v>
      </c>
      <c r="H4" s="76" t="e">
        <f>#REF!</f>
        <v>#REF!</v>
      </c>
    </row>
    <row r="5" spans="1:10" ht="17.25" customHeight="1">
      <c r="A5" s="677" t="s">
        <v>44</v>
      </c>
      <c r="B5" s="676" t="s">
        <v>55</v>
      </c>
      <c r="C5" s="676" t="s">
        <v>56</v>
      </c>
      <c r="D5" s="676" t="s">
        <v>46</v>
      </c>
      <c r="E5" s="676" t="s">
        <v>47</v>
      </c>
      <c r="F5" s="676"/>
      <c r="G5" s="676" t="s">
        <v>57</v>
      </c>
      <c r="H5" s="676"/>
    </row>
    <row r="6" spans="1:10" ht="17.25" customHeight="1">
      <c r="A6" s="678"/>
      <c r="B6" s="678"/>
      <c r="C6" s="678"/>
      <c r="D6" s="678"/>
      <c r="E6" s="20" t="s">
        <v>58</v>
      </c>
      <c r="F6" s="20" t="s">
        <v>59</v>
      </c>
      <c r="G6" s="20" t="s">
        <v>60</v>
      </c>
      <c r="H6" s="20" t="s">
        <v>59</v>
      </c>
    </row>
    <row r="7" spans="1:10" ht="17.25" customHeight="1">
      <c r="A7" s="21" t="s">
        <v>61</v>
      </c>
      <c r="B7" s="22" t="s">
        <v>61</v>
      </c>
      <c r="C7" s="23" t="s">
        <v>62</v>
      </c>
      <c r="D7" s="23"/>
      <c r="E7" s="23"/>
      <c r="F7" s="23"/>
      <c r="G7" s="23"/>
      <c r="H7" s="24"/>
    </row>
    <row r="8" spans="1:10" ht="17.25" customHeight="1">
      <c r="A8" s="21">
        <v>1</v>
      </c>
      <c r="B8" s="22" t="s">
        <v>61</v>
      </c>
      <c r="C8" s="25" t="s">
        <v>63</v>
      </c>
      <c r="D8" s="25"/>
      <c r="E8" s="25"/>
      <c r="F8" s="25"/>
      <c r="G8" s="25"/>
      <c r="H8" s="26"/>
    </row>
    <row r="9" spans="1:10" ht="17.25" customHeight="1">
      <c r="A9" s="19" t="s">
        <v>64</v>
      </c>
      <c r="B9" s="5" t="str">
        <f>_xlfn.XLOOKUP(C9,'Preços de Referência'!B:B,'Preços de Referência'!A:A)</f>
        <v>P8173</v>
      </c>
      <c r="C9" s="62" t="s">
        <v>65</v>
      </c>
      <c r="D9" s="8" t="s">
        <v>66</v>
      </c>
      <c r="E9" s="9">
        <v>0</v>
      </c>
      <c r="F9" s="9" t="e">
        <f>TRUNC(E9*$H$4,2)</f>
        <v>#REF!</v>
      </c>
      <c r="G9" s="10">
        <f>VLOOKUP(B9,'Preços de Referência'!A:C,3,0)</f>
        <v>7213.77</v>
      </c>
      <c r="H9" s="10" t="e">
        <f>TRUNC(F9*G9,2)</f>
        <v>#REF!</v>
      </c>
    </row>
    <row r="10" spans="1:10" ht="17.25" customHeight="1">
      <c r="A10" s="19" t="s">
        <v>67</v>
      </c>
      <c r="B10" s="5" t="str">
        <f>_xlfn.XLOOKUP(C10,'Preços de Referência'!B:B,'Preços de Referência'!A:A)</f>
        <v>P8174</v>
      </c>
      <c r="C10" s="62" t="s">
        <v>68</v>
      </c>
      <c r="D10" s="8" t="s">
        <v>66</v>
      </c>
      <c r="E10" s="9">
        <v>0</v>
      </c>
      <c r="F10" s="9" t="e">
        <f>TRUNC(E10*$H$4,2)</f>
        <v>#REF!</v>
      </c>
      <c r="G10" s="10">
        <f>VLOOKUP(B10,'Preços de Referência'!A:C,3,0)</f>
        <v>9250.7099999999991</v>
      </c>
      <c r="H10" s="10" t="e">
        <f t="shared" ref="H10:H35" si="0">TRUNC(F10*G10,2)</f>
        <v>#REF!</v>
      </c>
    </row>
    <row r="11" spans="1:10" s="2" customFormat="1" ht="17.25" customHeight="1">
      <c r="A11" s="19" t="s">
        <v>69</v>
      </c>
      <c r="B11" s="5" t="str">
        <f>_xlfn.XLOOKUP(C11,'Preços de Referência'!B:B,'Preços de Referência'!A:A)</f>
        <v>P8001</v>
      </c>
      <c r="C11" s="62" t="s">
        <v>70</v>
      </c>
      <c r="D11" s="8" t="s">
        <v>66</v>
      </c>
      <c r="E11" s="9">
        <v>0</v>
      </c>
      <c r="F11" s="9" t="e">
        <f t="shared" ref="F11:F35" si="1">TRUNC(E11*$H$4,2)</f>
        <v>#REF!</v>
      </c>
      <c r="G11" s="10">
        <f>VLOOKUP(B11,'Preços de Referência'!A:C,3,0)</f>
        <v>9648.3700000000008</v>
      </c>
      <c r="H11" s="10" t="e">
        <f t="shared" si="0"/>
        <v>#REF!</v>
      </c>
      <c r="J11" s="4"/>
    </row>
    <row r="12" spans="1:10" s="2" customFormat="1" ht="17.25" customHeight="1">
      <c r="A12" s="19" t="s">
        <v>71</v>
      </c>
      <c r="B12" s="5" t="str">
        <f>_xlfn.XLOOKUP(C12,'Preços de Referência'!B:B,'Preços de Referência'!A:A)</f>
        <v>P8002</v>
      </c>
      <c r="C12" s="62" t="s">
        <v>72</v>
      </c>
      <c r="D12" s="8" t="s">
        <v>66</v>
      </c>
      <c r="E12" s="9">
        <v>0</v>
      </c>
      <c r="F12" s="9" t="e">
        <f t="shared" si="1"/>
        <v>#REF!</v>
      </c>
      <c r="G12" s="10">
        <f>VLOOKUP(B12,'Preços de Referência'!A:C,3,0)</f>
        <v>12506.56</v>
      </c>
      <c r="H12" s="10" t="e">
        <f t="shared" si="0"/>
        <v>#REF!</v>
      </c>
      <c r="J12" s="4"/>
    </row>
    <row r="13" spans="1:10" s="2" customFormat="1" ht="17.25" customHeight="1">
      <c r="A13" s="19" t="s">
        <v>73</v>
      </c>
      <c r="B13" s="5" t="str">
        <f>_xlfn.XLOOKUP(C13,'Preços de Referência'!B:B,'Preços de Referência'!A:A)</f>
        <v>P8008</v>
      </c>
      <c r="C13" s="62" t="s">
        <v>74</v>
      </c>
      <c r="D13" s="8" t="s">
        <v>66</v>
      </c>
      <c r="E13" s="9">
        <v>0</v>
      </c>
      <c r="F13" s="9" t="e">
        <f t="shared" si="1"/>
        <v>#REF!</v>
      </c>
      <c r="G13" s="10">
        <f>VLOOKUP(B13,'Preços de Referência'!A:C,3,0)</f>
        <v>11354.38</v>
      </c>
      <c r="H13" s="10" t="e">
        <f t="shared" si="0"/>
        <v>#REF!</v>
      </c>
      <c r="J13" s="4"/>
    </row>
    <row r="14" spans="1:10" s="2" customFormat="1" ht="17.25" customHeight="1">
      <c r="A14" s="19" t="s">
        <v>75</v>
      </c>
      <c r="B14" s="5" t="str">
        <f>_xlfn.XLOOKUP(C14,'Preços de Referência'!B:B,'Preços de Referência'!A:A)</f>
        <v>P8188</v>
      </c>
      <c r="C14" s="62" t="s">
        <v>76</v>
      </c>
      <c r="D14" s="8" t="s">
        <v>66</v>
      </c>
      <c r="E14" s="9">
        <v>0</v>
      </c>
      <c r="F14" s="9" t="e">
        <f t="shared" si="1"/>
        <v>#REF!</v>
      </c>
      <c r="G14" s="10">
        <f>VLOOKUP(B14,'Preços de Referência'!A:C,3,0)</f>
        <v>13319.82</v>
      </c>
      <c r="H14" s="10" t="e">
        <f t="shared" si="0"/>
        <v>#REF!</v>
      </c>
      <c r="J14" s="4"/>
    </row>
    <row r="15" spans="1:10" s="2" customFormat="1" ht="17.25" customHeight="1">
      <c r="A15" s="19" t="s">
        <v>77</v>
      </c>
      <c r="B15" s="5" t="str">
        <f>_xlfn.XLOOKUP(C15,'Preços de Referência'!B:B,'Preços de Referência'!A:A)</f>
        <v>P8190</v>
      </c>
      <c r="C15" s="62" t="s">
        <v>78</v>
      </c>
      <c r="D15" s="8" t="s">
        <v>66</v>
      </c>
      <c r="E15" s="9">
        <v>0</v>
      </c>
      <c r="F15" s="9" t="e">
        <f t="shared" si="1"/>
        <v>#REF!</v>
      </c>
      <c r="G15" s="10">
        <f>VLOOKUP(B15,'Preços de Referência'!A:C,3,0)</f>
        <v>7951.38</v>
      </c>
      <c r="H15" s="10" t="e">
        <f t="shared" si="0"/>
        <v>#REF!</v>
      </c>
      <c r="J15" s="4"/>
    </row>
    <row r="16" spans="1:10" s="2" customFormat="1" ht="17.25" customHeight="1">
      <c r="A16" s="19" t="s">
        <v>79</v>
      </c>
      <c r="B16" s="5" t="str">
        <f>_xlfn.XLOOKUP(C16,'Preços de Referência'!B:B,'Preços de Referência'!A:A)</f>
        <v>P8020</v>
      </c>
      <c r="C16" s="62" t="s">
        <v>80</v>
      </c>
      <c r="D16" s="8" t="s">
        <v>66</v>
      </c>
      <c r="E16" s="9">
        <v>0</v>
      </c>
      <c r="F16" s="9" t="e">
        <f t="shared" si="1"/>
        <v>#REF!</v>
      </c>
      <c r="G16" s="10">
        <f>VLOOKUP(B16,'Preços de Referência'!A:C,3,0)</f>
        <v>8932.4699999999993</v>
      </c>
      <c r="H16" s="10" t="e">
        <f t="shared" si="0"/>
        <v>#REF!</v>
      </c>
      <c r="J16" s="4"/>
    </row>
    <row r="17" spans="1:10" s="2" customFormat="1" ht="17.25" customHeight="1">
      <c r="A17" s="19" t="s">
        <v>81</v>
      </c>
      <c r="B17" s="5" t="str">
        <f>_xlfn.XLOOKUP(C17,'Preços de Referência'!B:B,'Preços de Referência'!A:A)</f>
        <v>P8033</v>
      </c>
      <c r="C17" s="62" t="s">
        <v>82</v>
      </c>
      <c r="D17" s="8" t="s">
        <v>66</v>
      </c>
      <c r="E17" s="9">
        <v>0</v>
      </c>
      <c r="F17" s="9" t="e">
        <f t="shared" si="1"/>
        <v>#REF!</v>
      </c>
      <c r="G17" s="10">
        <f>VLOOKUP(B17,'Preços de Referência'!A:C,3,0)</f>
        <v>8852.4500000000007</v>
      </c>
      <c r="H17" s="10" t="e">
        <f t="shared" si="0"/>
        <v>#REF!</v>
      </c>
      <c r="J17" s="4"/>
    </row>
    <row r="18" spans="1:10" s="2" customFormat="1" ht="17.25" customHeight="1">
      <c r="A18" s="19" t="s">
        <v>83</v>
      </c>
      <c r="B18" s="5" t="str">
        <f>_xlfn.XLOOKUP(C18,'Preços de Referência'!B:B,'Preços de Referência'!A:A)</f>
        <v>P8044</v>
      </c>
      <c r="C18" s="62" t="s">
        <v>84</v>
      </c>
      <c r="D18" s="8" t="s">
        <v>66</v>
      </c>
      <c r="E18" s="9">
        <v>0</v>
      </c>
      <c r="F18" s="9" t="e">
        <f t="shared" si="1"/>
        <v>#REF!</v>
      </c>
      <c r="G18" s="10">
        <f>VLOOKUP(B18,'Preços de Referência'!A:C,3,0)</f>
        <v>34464.03</v>
      </c>
      <c r="H18" s="10" t="e">
        <f t="shared" si="0"/>
        <v>#REF!</v>
      </c>
      <c r="J18" s="4"/>
    </row>
    <row r="19" spans="1:10" s="2" customFormat="1" ht="17.25" customHeight="1">
      <c r="A19" s="19" t="s">
        <v>85</v>
      </c>
      <c r="B19" s="5" t="str">
        <f>_xlfn.XLOOKUP(C19,'Preços de Referência'!B:B,'Preços de Referência'!A:A)</f>
        <v>P8045</v>
      </c>
      <c r="C19" s="62" t="s">
        <v>86</v>
      </c>
      <c r="D19" s="8" t="s">
        <v>66</v>
      </c>
      <c r="E19" s="9">
        <v>0</v>
      </c>
      <c r="F19" s="9" t="e">
        <f t="shared" si="1"/>
        <v>#REF!</v>
      </c>
      <c r="G19" s="10">
        <f>VLOOKUP(B19,'Preços de Referência'!A:C,3,0)</f>
        <v>9568.09</v>
      </c>
      <c r="H19" s="10" t="e">
        <f t="shared" si="0"/>
        <v>#REF!</v>
      </c>
      <c r="J19" s="4"/>
    </row>
    <row r="20" spans="1:10" s="2" customFormat="1" ht="17.25" customHeight="1">
      <c r="A20" s="19" t="s">
        <v>87</v>
      </c>
      <c r="B20" s="5" t="str">
        <f>_xlfn.XLOOKUP(C20,'Preços de Referência'!B:B,'Preços de Referência'!A:A)</f>
        <v>P8054</v>
      </c>
      <c r="C20" s="62" t="s">
        <v>88</v>
      </c>
      <c r="D20" s="8" t="s">
        <v>66</v>
      </c>
      <c r="E20" s="9">
        <v>0</v>
      </c>
      <c r="F20" s="9" t="e">
        <f t="shared" si="1"/>
        <v>#REF!</v>
      </c>
      <c r="G20" s="10">
        <f>VLOOKUP(B20,'Preços de Referência'!A:C,3,0)</f>
        <v>22579.33</v>
      </c>
      <c r="H20" s="10" t="e">
        <f t="shared" si="0"/>
        <v>#REF!</v>
      </c>
      <c r="J20" s="4"/>
    </row>
    <row r="21" spans="1:10" s="2" customFormat="1" ht="17.25" customHeight="1">
      <c r="A21" s="19" t="s">
        <v>89</v>
      </c>
      <c r="B21" s="5" t="str">
        <f>_xlfn.XLOOKUP(C21,'Preços de Referência'!B:B,'Preços de Referência'!A:A)</f>
        <v>P8055</v>
      </c>
      <c r="C21" s="62" t="s">
        <v>90</v>
      </c>
      <c r="D21" s="8" t="s">
        <v>66</v>
      </c>
      <c r="E21" s="9">
        <v>0</v>
      </c>
      <c r="F21" s="9" t="e">
        <f t="shared" si="1"/>
        <v>#REF!</v>
      </c>
      <c r="G21" s="10">
        <f>VLOOKUP(B21,'Preços de Referência'!A:C,3,0)</f>
        <v>23508.48</v>
      </c>
      <c r="H21" s="10" t="e">
        <f t="shared" si="0"/>
        <v>#REF!</v>
      </c>
      <c r="J21" s="4"/>
    </row>
    <row r="22" spans="1:10" s="2" customFormat="1" ht="17.25" customHeight="1">
      <c r="A22" s="19" t="s">
        <v>91</v>
      </c>
      <c r="B22" s="5" t="str">
        <f>_xlfn.XLOOKUP(C22,'Preços de Referência'!B:B,'Preços de Referência'!A:A)</f>
        <v>P8058</v>
      </c>
      <c r="C22" s="62" t="s">
        <v>92</v>
      </c>
      <c r="D22" s="8" t="s">
        <v>66</v>
      </c>
      <c r="E22" s="9">
        <v>0</v>
      </c>
      <c r="F22" s="9" t="e">
        <f t="shared" si="1"/>
        <v>#REF!</v>
      </c>
      <c r="G22" s="10">
        <f>VLOOKUP(B22,'Preços de Referência'!A:C,3,0)</f>
        <v>23457.39</v>
      </c>
      <c r="H22" s="10" t="e">
        <f t="shared" si="0"/>
        <v>#REF!</v>
      </c>
      <c r="J22" s="4"/>
    </row>
    <row r="23" spans="1:10" s="2" customFormat="1" ht="17.25" customHeight="1">
      <c r="A23" s="19" t="s">
        <v>93</v>
      </c>
      <c r="B23" s="5" t="str">
        <f>_xlfn.XLOOKUP(C23,'Preços de Referência'!B:B,'Preços de Referência'!A:A)</f>
        <v>P8060</v>
      </c>
      <c r="C23" s="62" t="s">
        <v>94</v>
      </c>
      <c r="D23" s="8" t="s">
        <v>66</v>
      </c>
      <c r="E23" s="9">
        <v>1</v>
      </c>
      <c r="F23" s="9" t="e">
        <f>#REF!</f>
        <v>#REF!</v>
      </c>
      <c r="G23" s="10">
        <f>VLOOKUP(B23,'Preços de Referência'!A:C,3,0)/'Preços de Referência'!O30</f>
        <v>222.66699545180558</v>
      </c>
      <c r="H23" s="10" t="e">
        <f t="shared" si="0"/>
        <v>#REF!</v>
      </c>
      <c r="J23" s="4"/>
    </row>
    <row r="24" spans="1:10" s="2" customFormat="1" ht="17.25" customHeight="1">
      <c r="A24" s="19" t="s">
        <v>95</v>
      </c>
      <c r="B24" s="5" t="str">
        <f>_xlfn.XLOOKUP(C24,'Preços de Referência'!B:B,'Preços de Referência'!A:A)</f>
        <v>P8061</v>
      </c>
      <c r="C24" s="62" t="s">
        <v>96</v>
      </c>
      <c r="D24" s="8" t="s">
        <v>66</v>
      </c>
      <c r="E24" s="9">
        <v>0</v>
      </c>
      <c r="F24" s="9" t="e">
        <f t="shared" si="1"/>
        <v>#REF!</v>
      </c>
      <c r="G24" s="10">
        <f>VLOOKUP(B24,'Preços de Referência'!A:C,3,0)</f>
        <v>34040.870000000003</v>
      </c>
      <c r="H24" s="10" t="e">
        <f t="shared" si="0"/>
        <v>#REF!</v>
      </c>
      <c r="J24" s="4"/>
    </row>
    <row r="25" spans="1:10" s="2" customFormat="1" ht="17.25" customHeight="1">
      <c r="A25" s="19" t="s">
        <v>97</v>
      </c>
      <c r="B25" s="5" t="str">
        <f>_xlfn.XLOOKUP(C25,'Preços de Referência'!B:B,'Preços de Referência'!A:A)</f>
        <v>P8066</v>
      </c>
      <c r="C25" s="62" t="s">
        <v>98</v>
      </c>
      <c r="D25" s="8" t="s">
        <v>66</v>
      </c>
      <c r="E25" s="9">
        <v>0</v>
      </c>
      <c r="F25" s="9" t="e">
        <f t="shared" si="1"/>
        <v>#REF!</v>
      </c>
      <c r="G25" s="10">
        <f>VLOOKUP(B25,'Preços de Referência'!A:C,3,0)</f>
        <v>24227.22</v>
      </c>
      <c r="H25" s="10" t="e">
        <f t="shared" si="0"/>
        <v>#REF!</v>
      </c>
      <c r="J25" s="4"/>
    </row>
    <row r="26" spans="1:10" s="2" customFormat="1" ht="17.25" customHeight="1">
      <c r="A26" s="19" t="s">
        <v>99</v>
      </c>
      <c r="B26" s="5" t="str">
        <f>_xlfn.XLOOKUP(C26,'Preços de Referência'!B:B,'Preços de Referência'!A:A)</f>
        <v>P8069</v>
      </c>
      <c r="C26" s="62" t="s">
        <v>100</v>
      </c>
      <c r="D26" s="8" t="s">
        <v>66</v>
      </c>
      <c r="E26" s="9">
        <v>0</v>
      </c>
      <c r="F26" s="9" t="e">
        <f t="shared" si="1"/>
        <v>#REF!</v>
      </c>
      <c r="G26" s="10">
        <f>VLOOKUP(B26,'Preços de Referência'!A:C,3,0)</f>
        <v>23966.87</v>
      </c>
      <c r="H26" s="10" t="e">
        <f t="shared" si="0"/>
        <v>#REF!</v>
      </c>
      <c r="J26" s="4"/>
    </row>
    <row r="27" spans="1:10" s="2" customFormat="1" ht="17.25" customHeight="1">
      <c r="A27" s="19" t="s">
        <v>101</v>
      </c>
      <c r="B27" s="5" t="str">
        <f>_xlfn.XLOOKUP(C27,'Preços de Referência'!B:B,'Preços de Referência'!A:A)</f>
        <v>P8184</v>
      </c>
      <c r="C27" s="62" t="s">
        <v>102</v>
      </c>
      <c r="D27" s="8" t="s">
        <v>66</v>
      </c>
      <c r="E27" s="9">
        <v>0</v>
      </c>
      <c r="F27" s="9" t="e">
        <f t="shared" si="1"/>
        <v>#REF!</v>
      </c>
      <c r="G27" s="10">
        <f>VLOOKUP(B27,'Preços de Referência'!A:C,3,0)</f>
        <v>10689.07</v>
      </c>
      <c r="H27" s="10" t="e">
        <f t="shared" si="0"/>
        <v>#REF!</v>
      </c>
      <c r="J27" s="4"/>
    </row>
    <row r="28" spans="1:10" s="2" customFormat="1" ht="17.25" customHeight="1">
      <c r="A28" s="19" t="s">
        <v>103</v>
      </c>
      <c r="B28" s="5" t="str">
        <f>_xlfn.XLOOKUP(C28,'Preços de Referência'!B:B,'Preços de Referência'!A:A)</f>
        <v>P8081</v>
      </c>
      <c r="C28" s="62" t="s">
        <v>104</v>
      </c>
      <c r="D28" s="8" t="s">
        <v>66</v>
      </c>
      <c r="E28" s="9">
        <v>0</v>
      </c>
      <c r="F28" s="9" t="e">
        <f t="shared" si="1"/>
        <v>#REF!</v>
      </c>
      <c r="G28" s="10">
        <f>VLOOKUP(B28,'Preços de Referência'!A:C,3,0)</f>
        <v>22819.32</v>
      </c>
      <c r="H28" s="10" t="e">
        <f t="shared" si="0"/>
        <v>#REF!</v>
      </c>
      <c r="J28" s="4"/>
    </row>
    <row r="29" spans="1:10" s="2" customFormat="1" ht="17.25" customHeight="1">
      <c r="A29" s="124" t="s">
        <v>105</v>
      </c>
      <c r="B29" s="100"/>
      <c r="C29" s="101" t="s">
        <v>106</v>
      </c>
      <c r="D29" s="139" t="s">
        <v>66</v>
      </c>
      <c r="E29" s="125">
        <v>0</v>
      </c>
      <c r="F29" s="125" t="e">
        <f t="shared" si="1"/>
        <v>#REF!</v>
      </c>
      <c r="G29" s="126">
        <v>0</v>
      </c>
      <c r="H29" s="126">
        <v>0</v>
      </c>
      <c r="J29" s="4"/>
    </row>
    <row r="30" spans="1:10" ht="17.25" customHeight="1">
      <c r="A30" s="19" t="s">
        <v>107</v>
      </c>
      <c r="B30" s="5" t="str">
        <f>_xlfn.XLOOKUP(C30,'Preços de Referência'!B:B,'Preços de Referência'!A:A)</f>
        <v>P8197</v>
      </c>
      <c r="C30" s="62" t="s">
        <v>108</v>
      </c>
      <c r="D30" s="8" t="s">
        <v>66</v>
      </c>
      <c r="E30" s="9">
        <v>0</v>
      </c>
      <c r="F30" s="9" t="e">
        <f t="shared" si="1"/>
        <v>#REF!</v>
      </c>
      <c r="G30" s="10">
        <f>VLOOKUP(B30,'Preços de Referência'!A:C,3,0)</f>
        <v>13319.82</v>
      </c>
      <c r="H30" s="10" t="e">
        <f t="shared" si="0"/>
        <v>#REF!</v>
      </c>
    </row>
    <row r="31" spans="1:10" ht="17.25" customHeight="1">
      <c r="A31" s="157" t="s">
        <v>109</v>
      </c>
      <c r="B31" s="11" t="str">
        <f>_xlfn.XLOOKUP(C31,'Preços de Referência'!B:B,'Preços de Referência'!A:A)</f>
        <v>P8199</v>
      </c>
      <c r="C31" s="148" t="s">
        <v>110</v>
      </c>
      <c r="D31" s="158" t="s">
        <v>66</v>
      </c>
      <c r="E31" s="159">
        <v>0</v>
      </c>
      <c r="F31" s="159" t="e">
        <f t="shared" si="1"/>
        <v>#REF!</v>
      </c>
      <c r="G31" s="160">
        <f>VLOOKUP(B31,'Preços de Referência'!A:C,3,0)</f>
        <v>11583.39</v>
      </c>
      <c r="H31" s="160" t="e">
        <f t="shared" si="0"/>
        <v>#REF!</v>
      </c>
    </row>
    <row r="32" spans="1:10" ht="17.25" customHeight="1">
      <c r="A32" s="127">
        <v>2</v>
      </c>
      <c r="B32" s="67" t="s">
        <v>61</v>
      </c>
      <c r="C32" s="25" t="s">
        <v>111</v>
      </c>
      <c r="D32" s="187"/>
      <c r="E32" s="187"/>
      <c r="F32" s="25"/>
      <c r="G32" s="25"/>
      <c r="H32" s="26"/>
    </row>
    <row r="33" spans="1:10" ht="17.25" customHeight="1">
      <c r="A33" s="8" t="s">
        <v>112</v>
      </c>
      <c r="B33" s="8" t="str">
        <f>_xlfn.XLOOKUP(C33,'Preços de Referência'!B:B,'Preços de Referência'!A:A)</f>
        <v>P8026</v>
      </c>
      <c r="C33" s="186" t="s">
        <v>113</v>
      </c>
      <c r="D33" s="8" t="s">
        <v>66</v>
      </c>
      <c r="E33" s="9">
        <v>0</v>
      </c>
      <c r="F33" s="9" t="e">
        <f t="shared" ref="F33" si="2">TRUNC(E33*$H$4,2)</f>
        <v>#REF!</v>
      </c>
      <c r="G33" s="10">
        <f>VLOOKUP(B33,'Preços de Referência'!A:C,3,0)</f>
        <v>4567.1499999999996</v>
      </c>
      <c r="H33" s="10" t="e">
        <f t="shared" ref="H33" si="3">TRUNC(F33*G33,2)</f>
        <v>#REF!</v>
      </c>
    </row>
    <row r="34" spans="1:10" ht="17.25" customHeight="1">
      <c r="A34" s="5" t="s">
        <v>114</v>
      </c>
      <c r="B34" s="5" t="str">
        <f>_xlfn.XLOOKUP(C34,'Preços de Referência'!B:B,'Preços de Referência'!A:A)</f>
        <v>P8143</v>
      </c>
      <c r="C34" s="140" t="s">
        <v>115</v>
      </c>
      <c r="D34" s="8" t="s">
        <v>66</v>
      </c>
      <c r="E34" s="9">
        <v>0</v>
      </c>
      <c r="F34" s="9" t="e">
        <f t="shared" si="1"/>
        <v>#REF!</v>
      </c>
      <c r="G34" s="7">
        <f>VLOOKUP(B34,'Preços de Referência'!A:C,3,0)</f>
        <v>6458.21</v>
      </c>
      <c r="H34" s="10" t="e">
        <f t="shared" si="0"/>
        <v>#REF!</v>
      </c>
    </row>
    <row r="35" spans="1:10" ht="17.25" customHeight="1">
      <c r="A35" s="11" t="s">
        <v>116</v>
      </c>
      <c r="B35" s="11" t="str">
        <f>_xlfn.XLOOKUP(C35,'Preços de Referência'!B:B,'Preços de Referência'!A:A)</f>
        <v>P8155</v>
      </c>
      <c r="C35" s="148" t="s">
        <v>117</v>
      </c>
      <c r="D35" s="158" t="s">
        <v>66</v>
      </c>
      <c r="E35" s="159">
        <v>0</v>
      </c>
      <c r="F35" s="93" t="e">
        <f t="shared" si="1"/>
        <v>#REF!</v>
      </c>
      <c r="G35" s="12">
        <f>VLOOKUP(B35,'Preços de Referência'!A:C,3,0)</f>
        <v>6348.77</v>
      </c>
      <c r="H35" s="160" t="e">
        <f t="shared" si="0"/>
        <v>#REF!</v>
      </c>
      <c r="I35" s="96"/>
    </row>
    <row r="36" spans="1:10" ht="17.25" customHeight="1">
      <c r="A36" s="127">
        <v>3</v>
      </c>
      <c r="B36" s="67" t="s">
        <v>61</v>
      </c>
      <c r="C36" s="25" t="s">
        <v>118</v>
      </c>
      <c r="D36" s="187"/>
      <c r="E36" s="187"/>
      <c r="F36" s="25"/>
      <c r="G36" s="25"/>
      <c r="H36" s="26"/>
      <c r="I36" s="96"/>
    </row>
    <row r="37" spans="1:10" ht="17.25" customHeight="1">
      <c r="A37" s="188" t="s">
        <v>119</v>
      </c>
      <c r="B37" s="8" t="s">
        <v>61</v>
      </c>
      <c r="C37" s="151" t="s">
        <v>131</v>
      </c>
      <c r="D37" s="8" t="s">
        <v>120</v>
      </c>
      <c r="E37" s="9">
        <v>0</v>
      </c>
      <c r="F37" s="9" t="e">
        <f t="shared" ref="F37:F39" si="4">TRUNC(E37*$H$4,2)</f>
        <v>#REF!</v>
      </c>
      <c r="G37" s="10">
        <v>1149.6500000000001</v>
      </c>
      <c r="H37" s="10" t="e">
        <f>TRUNC(F37*G37,2)</f>
        <v>#REF!</v>
      </c>
      <c r="I37" s="96"/>
    </row>
    <row r="38" spans="1:10" ht="17.25" customHeight="1">
      <c r="A38" s="5" t="s">
        <v>121</v>
      </c>
      <c r="B38" s="5" t="s">
        <v>61</v>
      </c>
      <c r="C38" s="152" t="s">
        <v>132</v>
      </c>
      <c r="D38" s="8" t="s">
        <v>120</v>
      </c>
      <c r="E38" s="9">
        <v>0</v>
      </c>
      <c r="F38" s="9" t="e">
        <f t="shared" si="4"/>
        <v>#REF!</v>
      </c>
      <c r="G38" s="7">
        <v>320.95999999999998</v>
      </c>
      <c r="H38" s="10" t="e">
        <f t="shared" ref="H38:H39" si="5">TRUNC(F38*G38,2)</f>
        <v>#REF!</v>
      </c>
      <c r="I38" s="96"/>
    </row>
    <row r="39" spans="1:10" ht="17.25" customHeight="1">
      <c r="A39" s="5" t="s">
        <v>122</v>
      </c>
      <c r="B39" s="5" t="s">
        <v>61</v>
      </c>
      <c r="C39" s="152" t="s">
        <v>133</v>
      </c>
      <c r="D39" s="5" t="s">
        <v>120</v>
      </c>
      <c r="E39" s="6">
        <v>0</v>
      </c>
      <c r="F39" s="6" t="e">
        <f t="shared" si="4"/>
        <v>#REF!</v>
      </c>
      <c r="G39" s="7">
        <v>393.05</v>
      </c>
      <c r="H39" s="7" t="e">
        <f t="shared" si="5"/>
        <v>#REF!</v>
      </c>
      <c r="I39" s="96"/>
    </row>
    <row r="40" spans="1:10" ht="17.25" hidden="1" customHeight="1">
      <c r="A40" s="155"/>
      <c r="B40" s="2"/>
      <c r="C40" s="99"/>
      <c r="D40" s="2"/>
      <c r="E40" s="154"/>
      <c r="F40" s="154"/>
      <c r="G40" s="59"/>
      <c r="H40" s="156"/>
      <c r="I40" s="96"/>
    </row>
    <row r="41" spans="1:10" ht="17.25" hidden="1" customHeight="1">
      <c r="A41" s="155"/>
      <c r="B41" s="2"/>
      <c r="C41" s="99"/>
      <c r="D41" s="2"/>
      <c r="E41" s="154"/>
      <c r="F41" s="154"/>
      <c r="G41" s="59"/>
      <c r="H41" s="156"/>
      <c r="I41" s="96"/>
    </row>
    <row r="42" spans="1:10" ht="17.25" customHeight="1">
      <c r="A42" s="69"/>
      <c r="B42" s="64"/>
      <c r="C42" s="64"/>
      <c r="D42" s="64"/>
      <c r="E42" s="64"/>
      <c r="F42" s="64"/>
      <c r="G42" s="65" t="s">
        <v>123</v>
      </c>
      <c r="H42" s="97" t="e">
        <f>TRUNC(SUM(H9:H39),2)</f>
        <v>#REF!</v>
      </c>
      <c r="I42" s="96"/>
      <c r="J42" s="49"/>
    </row>
    <row r="43" spans="1:10" ht="17.25" customHeight="1">
      <c r="A43" s="55"/>
      <c r="B43" s="25"/>
      <c r="C43" s="25"/>
      <c r="D43" s="25"/>
      <c r="E43" s="25"/>
      <c r="F43" s="52" t="s">
        <v>124</v>
      </c>
      <c r="G43" s="14" t="str">
        <f>'Preços de Referência'!$E$68</f>
        <v>https://www.gov.br/dnit/pt-br/assuntos/planejamento-e-pesquisa/custos-e-pagamentos/custos-e-pagamentos-dnit/engenharia-consultiva-2/tabela-de-precos-de-consultoria-1/relatorios/2024/outubro/outubro-2024</v>
      </c>
      <c r="H43" s="13" t="e">
        <f>TRUNC((H42*G43),2)</f>
        <v>#REF!</v>
      </c>
      <c r="I43" s="96"/>
      <c r="J43" s="49"/>
    </row>
    <row r="44" spans="1:10" ht="17.100000000000001" customHeight="1">
      <c r="A44" s="69"/>
      <c r="B44" s="64"/>
      <c r="C44" s="64"/>
      <c r="D44" s="64"/>
      <c r="E44" s="64"/>
      <c r="F44" s="64"/>
      <c r="G44" s="65" t="s">
        <v>125</v>
      </c>
      <c r="H44" s="70" t="e">
        <f>H42+H43</f>
        <v>#REF!</v>
      </c>
      <c r="I44" s="96"/>
      <c r="J44" s="49"/>
    </row>
    <row r="45" spans="1:10" ht="17.100000000000001" customHeight="1">
      <c r="A45" s="66"/>
      <c r="B45" s="67"/>
      <c r="C45" s="25"/>
      <c r="D45" s="67"/>
      <c r="E45" s="67"/>
      <c r="F45" s="67"/>
      <c r="G45" s="52" t="s">
        <v>126</v>
      </c>
      <c r="H45" s="68" t="e">
        <f>TRUNC((H44)/H4,2)</f>
        <v>#REF!</v>
      </c>
      <c r="I45" s="96"/>
      <c r="J45" s="49"/>
    </row>
    <row r="46" spans="1:10">
      <c r="H46" s="49"/>
      <c r="I46" s="95"/>
    </row>
  </sheetData>
  <mergeCells count="7">
    <mergeCell ref="G5:H5"/>
    <mergeCell ref="B4:F4"/>
    <mergeCell ref="A5:A6"/>
    <mergeCell ref="B5:B6"/>
    <mergeCell ref="C5:C6"/>
    <mergeCell ref="D5:D6"/>
    <mergeCell ref="E5:F5"/>
  </mergeCells>
  <phoneticPr fontId="3" type="noConversion"/>
  <pageMargins left="0.511811024" right="0.511811024" top="0.78740157499999996" bottom="0.78740157499999996" header="0.31496062000000002" footer="0.31496062000000002"/>
  <pageSetup paperSize="9" scale="67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2E15B67-63A3-4D15-A86C-DDE113334E3E}">
          <x14:formula1>
            <xm:f>'Preços de Referência'!$B$5:$B$102</xm:f>
          </x14:formula1>
          <xm:sqref>C17:C24 C10:C12 C33:C35 C40:C41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AA995-430C-4F5F-8BB2-5DF6D670FB10}">
  <sheetPr>
    <tabColor rgb="FFD6F6B0"/>
    <pageSetUpPr fitToPage="1"/>
  </sheetPr>
  <dimension ref="A1:J46"/>
  <sheetViews>
    <sheetView showGridLines="0" zoomScale="70" zoomScaleNormal="70" zoomScaleSheetLayoutView="136" workbookViewId="0">
      <selection activeCell="G43" sqref="G43:H43"/>
    </sheetView>
  </sheetViews>
  <sheetFormatPr defaultColWidth="9.28515625" defaultRowHeight="12.75"/>
  <cols>
    <col min="1" max="2" width="11.5703125" style="4" customWidth="1"/>
    <col min="3" max="3" width="45.5703125" style="4" customWidth="1"/>
    <col min="4" max="4" width="16.7109375" style="4" customWidth="1"/>
    <col min="5" max="5" width="9.28515625" style="4"/>
    <col min="6" max="6" width="9.140625" style="4" customWidth="1"/>
    <col min="7" max="7" width="17.42578125" style="4" bestFit="1" customWidth="1"/>
    <col min="8" max="8" width="17.140625" style="4" bestFit="1" customWidth="1"/>
    <col min="9" max="9" width="13.5703125" style="2" customWidth="1"/>
    <col min="10" max="10" width="12.42578125" style="4" bestFit="1" customWidth="1"/>
    <col min="11" max="16384" width="9.28515625" style="4"/>
  </cols>
  <sheetData>
    <row r="1" spans="1:10" ht="17.25" customHeight="1">
      <c r="A1" s="28" t="e">
        <f>PRODUTOS!#REF!</f>
        <v>#REF!</v>
      </c>
      <c r="B1" s="29"/>
      <c r="C1" s="29"/>
      <c r="D1" s="29"/>
      <c r="E1" s="29"/>
      <c r="F1" s="29"/>
      <c r="G1" s="29"/>
      <c r="H1" s="30"/>
    </row>
    <row r="2" spans="1:10" ht="17.25" customHeight="1">
      <c r="A2" s="27" t="s">
        <v>52</v>
      </c>
      <c r="B2" s="29"/>
      <c r="C2" s="29"/>
      <c r="D2" s="29"/>
      <c r="E2" s="29"/>
      <c r="F2" s="29"/>
      <c r="G2" s="29"/>
      <c r="H2" s="30"/>
    </row>
    <row r="3" spans="1:10" ht="17.25" customHeight="1">
      <c r="A3" s="123" t="e">
        <f>PRODUTOS!#REF!</f>
        <v>#REF!</v>
      </c>
      <c r="B3" s="31" t="e">
        <f>PRODUTOS!#REF!</f>
        <v>#REF!</v>
      </c>
      <c r="C3" s="32"/>
      <c r="D3" s="32"/>
      <c r="E3" s="32"/>
      <c r="F3" s="32"/>
      <c r="G3" s="32"/>
      <c r="H3" s="33"/>
    </row>
    <row r="4" spans="1:10" ht="50.45" customHeight="1">
      <c r="A4" s="89" t="s">
        <v>53</v>
      </c>
      <c r="B4" s="681" t="e">
        <f>PRODUTOS!#REF!</f>
        <v>#REF!</v>
      </c>
      <c r="C4" s="682"/>
      <c r="D4" s="682"/>
      <c r="E4" s="682"/>
      <c r="F4" s="682"/>
      <c r="G4" s="128" t="s">
        <v>134</v>
      </c>
      <c r="H4" s="54" t="e">
        <f>PRODUTOS!#REF!</f>
        <v>#REF!</v>
      </c>
    </row>
    <row r="5" spans="1:10" ht="17.25" customHeight="1">
      <c r="A5" s="677" t="s">
        <v>44</v>
      </c>
      <c r="B5" s="676" t="s">
        <v>55</v>
      </c>
      <c r="C5" s="676" t="s">
        <v>56</v>
      </c>
      <c r="D5" s="676" t="s">
        <v>46</v>
      </c>
      <c r="E5" s="676" t="s">
        <v>47</v>
      </c>
      <c r="F5" s="676"/>
      <c r="G5" s="676" t="s">
        <v>57</v>
      </c>
      <c r="H5" s="676"/>
    </row>
    <row r="6" spans="1:10" ht="17.25" customHeight="1">
      <c r="A6" s="678"/>
      <c r="B6" s="678"/>
      <c r="C6" s="678"/>
      <c r="D6" s="678"/>
      <c r="E6" s="20" t="s">
        <v>58</v>
      </c>
      <c r="F6" s="20" t="s">
        <v>59</v>
      </c>
      <c r="G6" s="20" t="s">
        <v>60</v>
      </c>
      <c r="H6" s="20" t="s">
        <v>59</v>
      </c>
    </row>
    <row r="7" spans="1:10" ht="17.25" customHeight="1">
      <c r="A7" s="21" t="s">
        <v>61</v>
      </c>
      <c r="B7" s="22" t="s">
        <v>61</v>
      </c>
      <c r="C7" s="23" t="s">
        <v>62</v>
      </c>
      <c r="D7" s="23"/>
      <c r="E7" s="23"/>
      <c r="F7" s="23"/>
      <c r="G7" s="23"/>
      <c r="H7" s="24"/>
    </row>
    <row r="8" spans="1:10" ht="17.25" customHeight="1">
      <c r="A8" s="21">
        <v>1</v>
      </c>
      <c r="B8" s="22" t="s">
        <v>61</v>
      </c>
      <c r="C8" s="25" t="s">
        <v>63</v>
      </c>
      <c r="D8" s="25"/>
      <c r="E8" s="25"/>
      <c r="F8" s="25"/>
      <c r="G8" s="25"/>
      <c r="H8" s="26"/>
    </row>
    <row r="9" spans="1:10" ht="17.25" customHeight="1">
      <c r="A9" s="19" t="s">
        <v>64</v>
      </c>
      <c r="B9" s="5" t="str">
        <f>_xlfn.XLOOKUP(C9,'Preços de Referência'!B:B,'Preços de Referência'!A:A)</f>
        <v>P8173</v>
      </c>
      <c r="C9" s="62" t="s">
        <v>65</v>
      </c>
      <c r="D9" s="8" t="s">
        <v>66</v>
      </c>
      <c r="E9" s="9">
        <v>0</v>
      </c>
      <c r="F9" s="9" t="e">
        <f>TRUNC(E9*$H$4,2)</f>
        <v>#REF!</v>
      </c>
      <c r="G9" s="10">
        <f>VLOOKUP(B9,'Preços de Referência'!A:C,3,0)</f>
        <v>7213.77</v>
      </c>
      <c r="H9" s="10" t="e">
        <f>TRUNC(F9*G9,2)</f>
        <v>#REF!</v>
      </c>
    </row>
    <row r="10" spans="1:10" ht="17.25" customHeight="1">
      <c r="A10" s="19" t="s">
        <v>67</v>
      </c>
      <c r="B10" s="5" t="str">
        <f>_xlfn.XLOOKUP(C10,'Preços de Referência'!B:B,'Preços de Referência'!A:A)</f>
        <v>P8174</v>
      </c>
      <c r="C10" s="62" t="s">
        <v>68</v>
      </c>
      <c r="D10" s="8" t="s">
        <v>66</v>
      </c>
      <c r="E10" s="9">
        <v>0</v>
      </c>
      <c r="F10" s="9" t="e">
        <f>TRUNC(E10*$H$4,2)</f>
        <v>#REF!</v>
      </c>
      <c r="G10" s="10">
        <f>VLOOKUP(B10,'Preços de Referência'!A:C,3,0)</f>
        <v>9250.7099999999991</v>
      </c>
      <c r="H10" s="10" t="e">
        <f t="shared" ref="H10:H35" si="0">TRUNC(F10*G10,2)</f>
        <v>#REF!</v>
      </c>
    </row>
    <row r="11" spans="1:10" s="2" customFormat="1" ht="17.25" customHeight="1">
      <c r="A11" s="19" t="s">
        <v>69</v>
      </c>
      <c r="B11" s="5" t="str">
        <f>_xlfn.XLOOKUP(C11,'Preços de Referência'!B:B,'Preços de Referência'!A:A)</f>
        <v>P8001</v>
      </c>
      <c r="C11" s="62" t="s">
        <v>70</v>
      </c>
      <c r="D11" s="8" t="s">
        <v>66</v>
      </c>
      <c r="E11" s="9">
        <v>0</v>
      </c>
      <c r="F11" s="9" t="e">
        <f t="shared" ref="F11:F35" si="1">TRUNC(E11*$H$4,2)</f>
        <v>#REF!</v>
      </c>
      <c r="G11" s="10">
        <f>VLOOKUP(B11,'Preços de Referência'!A:C,3,0)</f>
        <v>9648.3700000000008</v>
      </c>
      <c r="H11" s="10" t="e">
        <f t="shared" si="0"/>
        <v>#REF!</v>
      </c>
      <c r="J11" s="4"/>
    </row>
    <row r="12" spans="1:10" s="2" customFormat="1" ht="17.25" customHeight="1">
      <c r="A12" s="19" t="s">
        <v>71</v>
      </c>
      <c r="B12" s="5" t="str">
        <f>_xlfn.XLOOKUP(C12,'Preços de Referência'!B:B,'Preços de Referência'!A:A)</f>
        <v>P8002</v>
      </c>
      <c r="C12" s="62" t="s">
        <v>72</v>
      </c>
      <c r="D12" s="8" t="s">
        <v>66</v>
      </c>
      <c r="E12" s="9">
        <v>0</v>
      </c>
      <c r="F12" s="9" t="e">
        <f t="shared" si="1"/>
        <v>#REF!</v>
      </c>
      <c r="G12" s="10">
        <f>VLOOKUP(B12,'Preços de Referência'!A:C,3,0)</f>
        <v>12506.56</v>
      </c>
      <c r="H12" s="10" t="e">
        <f t="shared" si="0"/>
        <v>#REF!</v>
      </c>
      <c r="J12" s="4"/>
    </row>
    <row r="13" spans="1:10" s="2" customFormat="1" ht="17.25" customHeight="1">
      <c r="A13" s="19" t="s">
        <v>73</v>
      </c>
      <c r="B13" s="5" t="str">
        <f>_xlfn.XLOOKUP(C13,'Preços de Referência'!B:B,'Preços de Referência'!A:A)</f>
        <v>P8008</v>
      </c>
      <c r="C13" s="62" t="s">
        <v>74</v>
      </c>
      <c r="D13" s="8" t="s">
        <v>66</v>
      </c>
      <c r="E13" s="9">
        <v>0</v>
      </c>
      <c r="F13" s="9" t="e">
        <f t="shared" si="1"/>
        <v>#REF!</v>
      </c>
      <c r="G13" s="10">
        <f>VLOOKUP(B13,'Preços de Referência'!A:C,3,0)</f>
        <v>11354.38</v>
      </c>
      <c r="H13" s="10" t="e">
        <f t="shared" si="0"/>
        <v>#REF!</v>
      </c>
      <c r="J13" s="4"/>
    </row>
    <row r="14" spans="1:10" s="2" customFormat="1" ht="17.25" customHeight="1">
      <c r="A14" s="19" t="s">
        <v>75</v>
      </c>
      <c r="B14" s="5" t="str">
        <f>_xlfn.XLOOKUP(C14,'Preços de Referência'!B:B,'Preços de Referência'!A:A)</f>
        <v>P8188</v>
      </c>
      <c r="C14" s="62" t="s">
        <v>76</v>
      </c>
      <c r="D14" s="8" t="s">
        <v>66</v>
      </c>
      <c r="E14" s="9">
        <v>0</v>
      </c>
      <c r="F14" s="9" t="e">
        <f t="shared" si="1"/>
        <v>#REF!</v>
      </c>
      <c r="G14" s="10">
        <f>VLOOKUP(B14,'Preços de Referência'!A:C,3,0)</f>
        <v>13319.82</v>
      </c>
      <c r="H14" s="10" t="e">
        <f t="shared" si="0"/>
        <v>#REF!</v>
      </c>
      <c r="J14" s="4"/>
    </row>
    <row r="15" spans="1:10" s="2" customFormat="1" ht="17.25" customHeight="1">
      <c r="A15" s="19" t="s">
        <v>77</v>
      </c>
      <c r="B15" s="5" t="str">
        <f>_xlfn.XLOOKUP(C15,'Preços de Referência'!B:B,'Preços de Referência'!A:A)</f>
        <v>P8190</v>
      </c>
      <c r="C15" s="62" t="s">
        <v>78</v>
      </c>
      <c r="D15" s="8" t="s">
        <v>66</v>
      </c>
      <c r="E15" s="9">
        <v>0</v>
      </c>
      <c r="F15" s="9" t="e">
        <f t="shared" si="1"/>
        <v>#REF!</v>
      </c>
      <c r="G15" s="10">
        <f>VLOOKUP(B15,'Preços de Referência'!A:C,3,0)</f>
        <v>7951.38</v>
      </c>
      <c r="H15" s="10" t="e">
        <f t="shared" si="0"/>
        <v>#REF!</v>
      </c>
      <c r="J15" s="4"/>
    </row>
    <row r="16" spans="1:10" s="2" customFormat="1" ht="17.25" customHeight="1">
      <c r="A16" s="19" t="s">
        <v>79</v>
      </c>
      <c r="B16" s="5" t="str">
        <f>_xlfn.XLOOKUP(C16,'Preços de Referência'!B:B,'Preços de Referência'!A:A)</f>
        <v>P8020</v>
      </c>
      <c r="C16" s="62" t="s">
        <v>80</v>
      </c>
      <c r="D16" s="8" t="s">
        <v>66</v>
      </c>
      <c r="E16" s="9">
        <v>0</v>
      </c>
      <c r="F16" s="9" t="e">
        <f t="shared" si="1"/>
        <v>#REF!</v>
      </c>
      <c r="G16" s="10">
        <f>VLOOKUP(B16,'Preços de Referência'!A:C,3,0)</f>
        <v>8932.4699999999993</v>
      </c>
      <c r="H16" s="10" t="e">
        <f t="shared" si="0"/>
        <v>#REF!</v>
      </c>
      <c r="J16" s="4"/>
    </row>
    <row r="17" spans="1:10" s="2" customFormat="1" ht="17.25" customHeight="1">
      <c r="A17" s="19" t="s">
        <v>81</v>
      </c>
      <c r="B17" s="5" t="str">
        <f>_xlfn.XLOOKUP(C17,'Preços de Referência'!B:B,'Preços de Referência'!A:A)</f>
        <v>P8033</v>
      </c>
      <c r="C17" s="62" t="s">
        <v>82</v>
      </c>
      <c r="D17" s="8" t="s">
        <v>66</v>
      </c>
      <c r="E17" s="9">
        <v>0</v>
      </c>
      <c r="F17" s="9" t="e">
        <f t="shared" si="1"/>
        <v>#REF!</v>
      </c>
      <c r="G17" s="10">
        <f>VLOOKUP(B17,'Preços de Referência'!A:C,3,0)</f>
        <v>8852.4500000000007</v>
      </c>
      <c r="H17" s="10" t="e">
        <f t="shared" si="0"/>
        <v>#REF!</v>
      </c>
      <c r="J17" s="4"/>
    </row>
    <row r="18" spans="1:10" s="2" customFormat="1" ht="17.25" customHeight="1">
      <c r="A18" s="19" t="s">
        <v>83</v>
      </c>
      <c r="B18" s="5" t="str">
        <f>_xlfn.XLOOKUP(C18,'Preços de Referência'!B:B,'Preços de Referência'!A:A)</f>
        <v>P8044</v>
      </c>
      <c r="C18" s="62" t="s">
        <v>84</v>
      </c>
      <c r="D18" s="8" t="s">
        <v>66</v>
      </c>
      <c r="E18" s="9">
        <v>0</v>
      </c>
      <c r="F18" s="9" t="e">
        <f t="shared" si="1"/>
        <v>#REF!</v>
      </c>
      <c r="G18" s="10">
        <f>VLOOKUP(B18,'Preços de Referência'!A:C,3,0)</f>
        <v>34464.03</v>
      </c>
      <c r="H18" s="10" t="e">
        <f t="shared" si="0"/>
        <v>#REF!</v>
      </c>
      <c r="J18" s="4"/>
    </row>
    <row r="19" spans="1:10" s="2" customFormat="1" ht="17.25" customHeight="1">
      <c r="A19" s="19" t="s">
        <v>85</v>
      </c>
      <c r="B19" s="5" t="str">
        <f>_xlfn.XLOOKUP(C19,'Preços de Referência'!B:B,'Preços de Referência'!A:A)</f>
        <v>P8045</v>
      </c>
      <c r="C19" s="62" t="s">
        <v>86</v>
      </c>
      <c r="D19" s="8" t="s">
        <v>66</v>
      </c>
      <c r="E19" s="9">
        <v>0</v>
      </c>
      <c r="F19" s="9" t="e">
        <f t="shared" si="1"/>
        <v>#REF!</v>
      </c>
      <c r="G19" s="10">
        <f>VLOOKUP(B19,'Preços de Referência'!A:C,3,0)</f>
        <v>9568.09</v>
      </c>
      <c r="H19" s="10" t="e">
        <f t="shared" si="0"/>
        <v>#REF!</v>
      </c>
      <c r="J19" s="4"/>
    </row>
    <row r="20" spans="1:10" s="2" customFormat="1" ht="17.25" customHeight="1">
      <c r="A20" s="19" t="s">
        <v>87</v>
      </c>
      <c r="B20" s="5" t="str">
        <f>_xlfn.XLOOKUP(C20,'Preços de Referência'!B:B,'Preços de Referência'!A:A)</f>
        <v>P8054</v>
      </c>
      <c r="C20" s="62" t="s">
        <v>88</v>
      </c>
      <c r="D20" s="8" t="s">
        <v>66</v>
      </c>
      <c r="E20" s="9">
        <v>0</v>
      </c>
      <c r="F20" s="9" t="e">
        <f t="shared" si="1"/>
        <v>#REF!</v>
      </c>
      <c r="G20" s="10">
        <f>VLOOKUP(B20,'Preços de Referência'!A:C,3,0)</f>
        <v>22579.33</v>
      </c>
      <c r="H20" s="10" t="e">
        <f t="shared" si="0"/>
        <v>#REF!</v>
      </c>
      <c r="J20" s="4"/>
    </row>
    <row r="21" spans="1:10" s="2" customFormat="1" ht="17.25" customHeight="1">
      <c r="A21" s="19" t="s">
        <v>89</v>
      </c>
      <c r="B21" s="5" t="str">
        <f>_xlfn.XLOOKUP(C21,'Preços de Referência'!B:B,'Preços de Referência'!A:A)</f>
        <v>P8055</v>
      </c>
      <c r="C21" s="62" t="s">
        <v>90</v>
      </c>
      <c r="D21" s="8" t="s">
        <v>66</v>
      </c>
      <c r="E21" s="9">
        <v>0</v>
      </c>
      <c r="F21" s="9" t="e">
        <f t="shared" si="1"/>
        <v>#REF!</v>
      </c>
      <c r="G21" s="10">
        <f>VLOOKUP(B21,'Preços de Referência'!A:C,3,0)</f>
        <v>23508.48</v>
      </c>
      <c r="H21" s="10" t="e">
        <f t="shared" si="0"/>
        <v>#REF!</v>
      </c>
      <c r="J21" s="4"/>
    </row>
    <row r="22" spans="1:10" s="2" customFormat="1" ht="17.25" customHeight="1">
      <c r="A22" s="19" t="s">
        <v>91</v>
      </c>
      <c r="B22" s="5" t="str">
        <f>_xlfn.XLOOKUP(C22,'Preços de Referência'!B:B,'Preços de Referência'!A:A)</f>
        <v>P8058</v>
      </c>
      <c r="C22" s="62" t="s">
        <v>92</v>
      </c>
      <c r="D22" s="8" t="s">
        <v>66</v>
      </c>
      <c r="E22" s="9">
        <v>0</v>
      </c>
      <c r="F22" s="9" t="e">
        <f t="shared" si="1"/>
        <v>#REF!</v>
      </c>
      <c r="G22" s="10">
        <f>VLOOKUP(B22,'Preços de Referência'!A:C,3,0)</f>
        <v>23457.39</v>
      </c>
      <c r="H22" s="10" t="e">
        <f t="shared" si="0"/>
        <v>#REF!</v>
      </c>
      <c r="J22" s="4"/>
    </row>
    <row r="23" spans="1:10" s="2" customFormat="1" ht="17.25" customHeight="1">
      <c r="A23" s="19" t="s">
        <v>93</v>
      </c>
      <c r="B23" s="5" t="str">
        <f>_xlfn.XLOOKUP(C23,'Preços de Referência'!B:B,'Preços de Referência'!A:A)</f>
        <v>P8060</v>
      </c>
      <c r="C23" s="62" t="s">
        <v>94</v>
      </c>
      <c r="D23" s="8" t="s">
        <v>66</v>
      </c>
      <c r="E23" s="9">
        <v>0</v>
      </c>
      <c r="F23" s="9" t="e">
        <f t="shared" si="1"/>
        <v>#REF!</v>
      </c>
      <c r="G23" s="10">
        <f>VLOOKUP(B23,'Preços de Referência'!A:C,3,0)/'Preços de Referência'!O30</f>
        <v>222.66699545180558</v>
      </c>
      <c r="H23" s="10" t="e">
        <f t="shared" si="0"/>
        <v>#REF!</v>
      </c>
      <c r="J23" s="4"/>
    </row>
    <row r="24" spans="1:10" s="2" customFormat="1" ht="17.25" customHeight="1">
      <c r="A24" s="19" t="s">
        <v>95</v>
      </c>
      <c r="B24" s="5" t="str">
        <f>_xlfn.XLOOKUP(C24,'Preços de Referência'!B:B,'Preços de Referência'!A:A)</f>
        <v>P8061</v>
      </c>
      <c r="C24" s="141" t="s">
        <v>96</v>
      </c>
      <c r="D24" s="142" t="s">
        <v>66</v>
      </c>
      <c r="E24" s="143" t="e">
        <f>#REF!</f>
        <v>#REF!</v>
      </c>
      <c r="F24" s="143" t="e">
        <f t="shared" si="1"/>
        <v>#REF!</v>
      </c>
      <c r="G24" s="189">
        <f>VLOOKUP(B24,'Preços de Referência'!A:C,3,0)</f>
        <v>34040.870000000003</v>
      </c>
      <c r="H24" s="189" t="e">
        <f t="shared" si="0"/>
        <v>#REF!</v>
      </c>
      <c r="J24" s="4"/>
    </row>
    <row r="25" spans="1:10" s="2" customFormat="1" ht="17.25" customHeight="1">
      <c r="A25" s="19" t="s">
        <v>97</v>
      </c>
      <c r="B25" s="5" t="str">
        <f>_xlfn.XLOOKUP(C25,'Preços de Referência'!B:B,'Preços de Referência'!A:A)</f>
        <v>P8066</v>
      </c>
      <c r="C25" s="62" t="s">
        <v>98</v>
      </c>
      <c r="D25" s="8" t="s">
        <v>66</v>
      </c>
      <c r="E25" s="9">
        <v>0</v>
      </c>
      <c r="F25" s="9" t="e">
        <f t="shared" si="1"/>
        <v>#REF!</v>
      </c>
      <c r="G25" s="10">
        <f>VLOOKUP(B25,'Preços de Referência'!A:C,3,0)</f>
        <v>24227.22</v>
      </c>
      <c r="H25" s="10" t="e">
        <f t="shared" si="0"/>
        <v>#REF!</v>
      </c>
      <c r="J25" s="4"/>
    </row>
    <row r="26" spans="1:10" s="2" customFormat="1" ht="17.25" customHeight="1">
      <c r="A26" s="19" t="s">
        <v>99</v>
      </c>
      <c r="B26" s="5" t="str">
        <f>_xlfn.XLOOKUP(C26,'Preços de Referência'!B:B,'Preços de Referência'!A:A)</f>
        <v>P8069</v>
      </c>
      <c r="C26" s="62" t="s">
        <v>100</v>
      </c>
      <c r="D26" s="8" t="s">
        <v>66</v>
      </c>
      <c r="E26" s="9">
        <v>0</v>
      </c>
      <c r="F26" s="9" t="e">
        <f t="shared" si="1"/>
        <v>#REF!</v>
      </c>
      <c r="G26" s="10">
        <f>VLOOKUP(B26,'Preços de Referência'!A:C,3,0)</f>
        <v>23966.87</v>
      </c>
      <c r="H26" s="10" t="e">
        <f t="shared" si="0"/>
        <v>#REF!</v>
      </c>
      <c r="J26" s="4"/>
    </row>
    <row r="27" spans="1:10" s="2" customFormat="1" ht="17.25" customHeight="1">
      <c r="A27" s="19" t="s">
        <v>101</v>
      </c>
      <c r="B27" s="5" t="str">
        <f>_xlfn.XLOOKUP(C27,'Preços de Referência'!B:B,'Preços de Referência'!A:A)</f>
        <v>P8184</v>
      </c>
      <c r="C27" s="62" t="s">
        <v>102</v>
      </c>
      <c r="D27" s="8" t="s">
        <v>66</v>
      </c>
      <c r="E27" s="9">
        <v>0</v>
      </c>
      <c r="F27" s="9" t="e">
        <f t="shared" si="1"/>
        <v>#REF!</v>
      </c>
      <c r="G27" s="10">
        <f>VLOOKUP(B27,'Preços de Referência'!A:C,3,0)</f>
        <v>10689.07</v>
      </c>
      <c r="H27" s="10" t="e">
        <f t="shared" si="0"/>
        <v>#REF!</v>
      </c>
      <c r="J27" s="4"/>
    </row>
    <row r="28" spans="1:10" s="2" customFormat="1" ht="17.25" customHeight="1">
      <c r="A28" s="19" t="s">
        <v>103</v>
      </c>
      <c r="B28" s="5" t="str">
        <f>_xlfn.XLOOKUP(C28,'Preços de Referência'!B:B,'Preços de Referência'!A:A)</f>
        <v>P8081</v>
      </c>
      <c r="C28" s="62" t="s">
        <v>104</v>
      </c>
      <c r="D28" s="8" t="s">
        <v>66</v>
      </c>
      <c r="E28" s="9">
        <v>0</v>
      </c>
      <c r="F28" s="9" t="e">
        <f t="shared" si="1"/>
        <v>#REF!</v>
      </c>
      <c r="G28" s="10">
        <f>VLOOKUP(B28,'Preços de Referência'!A:C,3,0)</f>
        <v>22819.32</v>
      </c>
      <c r="H28" s="10" t="e">
        <f t="shared" si="0"/>
        <v>#REF!</v>
      </c>
      <c r="J28" s="4"/>
    </row>
    <row r="29" spans="1:10" s="2" customFormat="1" ht="17.25" customHeight="1">
      <c r="A29" s="124" t="s">
        <v>105</v>
      </c>
      <c r="B29" s="100"/>
      <c r="C29" s="101" t="s">
        <v>106</v>
      </c>
      <c r="D29" s="139" t="s">
        <v>66</v>
      </c>
      <c r="E29" s="125">
        <v>0</v>
      </c>
      <c r="F29" s="125" t="e">
        <f t="shared" si="1"/>
        <v>#REF!</v>
      </c>
      <c r="G29" s="126">
        <v>0</v>
      </c>
      <c r="H29" s="126">
        <v>0</v>
      </c>
      <c r="J29" s="4"/>
    </row>
    <row r="30" spans="1:10" ht="17.25" customHeight="1">
      <c r="A30" s="19" t="s">
        <v>107</v>
      </c>
      <c r="B30" s="5" t="str">
        <f>_xlfn.XLOOKUP(C30,'Preços de Referência'!B:B,'Preços de Referência'!A:A)</f>
        <v>P8197</v>
      </c>
      <c r="C30" s="62" t="s">
        <v>108</v>
      </c>
      <c r="D30" s="8" t="s">
        <v>66</v>
      </c>
      <c r="E30" s="9">
        <v>0</v>
      </c>
      <c r="F30" s="9" t="e">
        <f t="shared" si="1"/>
        <v>#REF!</v>
      </c>
      <c r="G30" s="10">
        <f>VLOOKUP(B30,'Preços de Referência'!A:C,3,0)</f>
        <v>13319.82</v>
      </c>
      <c r="H30" s="10" t="e">
        <f t="shared" si="0"/>
        <v>#REF!</v>
      </c>
    </row>
    <row r="31" spans="1:10" ht="17.25" customHeight="1">
      <c r="A31" s="157" t="s">
        <v>109</v>
      </c>
      <c r="B31" s="11" t="str">
        <f>_xlfn.XLOOKUP(C31,'Preços de Referência'!B:B,'Preços de Referência'!A:A)</f>
        <v>P8199</v>
      </c>
      <c r="C31" s="148" t="s">
        <v>110</v>
      </c>
      <c r="D31" s="158" t="s">
        <v>66</v>
      </c>
      <c r="E31" s="159">
        <v>0</v>
      </c>
      <c r="F31" s="159" t="e">
        <f t="shared" si="1"/>
        <v>#REF!</v>
      </c>
      <c r="G31" s="160">
        <f>VLOOKUP(B31,'Preços de Referência'!A:C,3,0)</f>
        <v>11583.39</v>
      </c>
      <c r="H31" s="160" t="e">
        <f t="shared" si="0"/>
        <v>#REF!</v>
      </c>
    </row>
    <row r="32" spans="1:10" ht="17.25" customHeight="1">
      <c r="A32" s="127">
        <v>2</v>
      </c>
      <c r="B32" s="67" t="s">
        <v>61</v>
      </c>
      <c r="C32" s="25" t="s">
        <v>111</v>
      </c>
      <c r="D32" s="187"/>
      <c r="E32" s="187"/>
      <c r="F32" s="25"/>
      <c r="G32" s="25"/>
      <c r="H32" s="26"/>
    </row>
    <row r="33" spans="1:10" ht="17.25" customHeight="1">
      <c r="A33" s="8" t="s">
        <v>112</v>
      </c>
      <c r="B33" s="8" t="str">
        <f>_xlfn.XLOOKUP(C33,'Preços de Referência'!B:B,'Preços de Referência'!A:A)</f>
        <v>P8026</v>
      </c>
      <c r="C33" s="186" t="s">
        <v>113</v>
      </c>
      <c r="D33" s="8" t="s">
        <v>66</v>
      </c>
      <c r="E33" s="9">
        <v>0</v>
      </c>
      <c r="F33" s="9" t="e">
        <f t="shared" ref="F33" si="2">TRUNC(E33*$H$4,2)</f>
        <v>#REF!</v>
      </c>
      <c r="G33" s="10">
        <f>VLOOKUP(B33,'Preços de Referência'!A:C,3,0)</f>
        <v>4567.1499999999996</v>
      </c>
      <c r="H33" s="10" t="e">
        <f t="shared" ref="H33" si="3">TRUNC(F33*G33,2)</f>
        <v>#REF!</v>
      </c>
    </row>
    <row r="34" spans="1:10" ht="17.25" customHeight="1">
      <c r="A34" s="5" t="s">
        <v>114</v>
      </c>
      <c r="B34" s="5" t="str">
        <f>_xlfn.XLOOKUP(C34,'Preços de Referência'!B:B,'Preços de Referência'!A:A)</f>
        <v>P8143</v>
      </c>
      <c r="C34" s="140" t="s">
        <v>115</v>
      </c>
      <c r="D34" s="8" t="s">
        <v>66</v>
      </c>
      <c r="E34" s="9">
        <v>0</v>
      </c>
      <c r="F34" s="9" t="e">
        <f t="shared" si="1"/>
        <v>#REF!</v>
      </c>
      <c r="G34" s="7">
        <f>VLOOKUP(B34,'Preços de Referência'!A:C,3,0)</f>
        <v>6458.21</v>
      </c>
      <c r="H34" s="10" t="e">
        <f t="shared" si="0"/>
        <v>#REF!</v>
      </c>
    </row>
    <row r="35" spans="1:10" ht="17.25" customHeight="1">
      <c r="A35" s="11" t="s">
        <v>116</v>
      </c>
      <c r="B35" s="11" t="str">
        <f>_xlfn.XLOOKUP(C35,'Preços de Referência'!B:B,'Preços de Referência'!A:A)</f>
        <v>P8155</v>
      </c>
      <c r="C35" s="148" t="s">
        <v>117</v>
      </c>
      <c r="D35" s="158" t="s">
        <v>66</v>
      </c>
      <c r="E35" s="159">
        <v>0</v>
      </c>
      <c r="F35" s="93" t="e">
        <f t="shared" si="1"/>
        <v>#REF!</v>
      </c>
      <c r="G35" s="12">
        <f>VLOOKUP(B35,'Preços de Referência'!A:C,3,0)</f>
        <v>6348.77</v>
      </c>
      <c r="H35" s="160" t="e">
        <f t="shared" si="0"/>
        <v>#REF!</v>
      </c>
      <c r="I35" s="96"/>
    </row>
    <row r="36" spans="1:10" ht="17.25" customHeight="1">
      <c r="A36" s="127">
        <v>3</v>
      </c>
      <c r="B36" s="67" t="s">
        <v>61</v>
      </c>
      <c r="C36" s="25" t="s">
        <v>118</v>
      </c>
      <c r="D36" s="187"/>
      <c r="E36" s="187"/>
      <c r="F36" s="25"/>
      <c r="G36" s="25"/>
      <c r="H36" s="26"/>
      <c r="I36" s="96"/>
    </row>
    <row r="37" spans="1:10" ht="17.25" customHeight="1">
      <c r="A37" s="188" t="s">
        <v>119</v>
      </c>
      <c r="B37" s="8" t="e">
        <f>#REF!</f>
        <v>#REF!</v>
      </c>
      <c r="C37" s="151" t="s">
        <v>131</v>
      </c>
      <c r="D37" s="8" t="s">
        <v>120</v>
      </c>
      <c r="E37" s="9">
        <v>0</v>
      </c>
      <c r="F37" s="9" t="e">
        <f t="shared" ref="F37:F39" si="4">TRUNC(E37*$H$4,2)</f>
        <v>#REF!</v>
      </c>
      <c r="G37" s="10">
        <v>1149.6500000000001</v>
      </c>
      <c r="H37" s="10" t="e">
        <f>TRUNC(F37*G37,2)</f>
        <v>#REF!</v>
      </c>
      <c r="I37" s="96"/>
    </row>
    <row r="38" spans="1:10" ht="17.25" customHeight="1">
      <c r="A38" s="5" t="s">
        <v>121</v>
      </c>
      <c r="B38" s="5" t="e">
        <f>#REF!</f>
        <v>#REF!</v>
      </c>
      <c r="C38" s="152" t="s">
        <v>132</v>
      </c>
      <c r="D38" s="8" t="s">
        <v>120</v>
      </c>
      <c r="E38" s="9">
        <v>0</v>
      </c>
      <c r="F38" s="9" t="e">
        <f t="shared" si="4"/>
        <v>#REF!</v>
      </c>
      <c r="G38" s="7">
        <v>320.95999999999998</v>
      </c>
      <c r="H38" s="10" t="e">
        <f t="shared" ref="H38:H39" si="5">TRUNC(F38*G38,2)</f>
        <v>#REF!</v>
      </c>
      <c r="I38" s="96"/>
    </row>
    <row r="39" spans="1:10" ht="17.25" customHeight="1">
      <c r="A39" s="5" t="s">
        <v>122</v>
      </c>
      <c r="B39" s="5" t="e">
        <f>#REF!</f>
        <v>#REF!</v>
      </c>
      <c r="C39" s="152" t="s">
        <v>133</v>
      </c>
      <c r="D39" s="5" t="s">
        <v>120</v>
      </c>
      <c r="E39" s="6">
        <v>0</v>
      </c>
      <c r="F39" s="6" t="e">
        <f t="shared" si="4"/>
        <v>#REF!</v>
      </c>
      <c r="G39" s="7">
        <v>393.05</v>
      </c>
      <c r="H39" s="7" t="e">
        <f t="shared" si="5"/>
        <v>#REF!</v>
      </c>
      <c r="I39" s="96"/>
    </row>
    <row r="40" spans="1:10" ht="17.25" hidden="1" customHeight="1">
      <c r="A40" s="155"/>
      <c r="B40" s="2"/>
      <c r="C40" s="99"/>
      <c r="D40" s="2"/>
      <c r="E40" s="154"/>
      <c r="F40" s="154"/>
      <c r="G40" s="59"/>
      <c r="H40" s="156"/>
      <c r="I40" s="96"/>
    </row>
    <row r="41" spans="1:10" ht="17.25" hidden="1" customHeight="1">
      <c r="A41" s="155"/>
      <c r="B41" s="2"/>
      <c r="C41" s="99"/>
      <c r="D41" s="2"/>
      <c r="E41" s="154"/>
      <c r="F41" s="154"/>
      <c r="G41" s="59"/>
      <c r="H41" s="156"/>
      <c r="I41" s="96"/>
    </row>
    <row r="42" spans="1:10" ht="17.25" customHeight="1">
      <c r="A42" s="69"/>
      <c r="B42" s="64"/>
      <c r="C42" s="64"/>
      <c r="D42" s="64"/>
      <c r="E42" s="64"/>
      <c r="F42" s="64"/>
      <c r="G42" s="65" t="s">
        <v>123</v>
      </c>
      <c r="H42" s="97" t="e">
        <f>TRUNC(SUM(H9:H39),2)</f>
        <v>#REF!</v>
      </c>
      <c r="I42" s="96"/>
      <c r="J42" s="49"/>
    </row>
    <row r="43" spans="1:10" ht="17.25" customHeight="1">
      <c r="A43" s="55"/>
      <c r="B43" s="25"/>
      <c r="C43" s="25"/>
      <c r="D43" s="25"/>
      <c r="E43" s="25"/>
      <c r="F43" s="52" t="s">
        <v>124</v>
      </c>
      <c r="G43" s="14" t="str">
        <f>'Preços de Referência'!$E$68</f>
        <v>https://www.gov.br/dnit/pt-br/assuntos/planejamento-e-pesquisa/custos-e-pagamentos/custos-e-pagamentos-dnit/engenharia-consultiva-2/tabela-de-precos-de-consultoria-1/relatorios/2024/outubro/outubro-2024</v>
      </c>
      <c r="H43" s="13" t="e">
        <f>TRUNC((H42*G43),2)</f>
        <v>#REF!</v>
      </c>
      <c r="I43" s="96"/>
      <c r="J43" s="49"/>
    </row>
    <row r="44" spans="1:10" ht="17.100000000000001" customHeight="1">
      <c r="A44" s="69"/>
      <c r="B44" s="64"/>
      <c r="C44" s="64"/>
      <c r="D44" s="64"/>
      <c r="E44" s="64"/>
      <c r="F44" s="64"/>
      <c r="G44" s="65" t="s">
        <v>125</v>
      </c>
      <c r="H44" s="70" t="e">
        <f>H42+H43</f>
        <v>#REF!</v>
      </c>
      <c r="I44" s="96"/>
      <c r="J44" s="49"/>
    </row>
    <row r="45" spans="1:10" ht="17.100000000000001" customHeight="1">
      <c r="A45" s="66"/>
      <c r="B45" s="67"/>
      <c r="C45" s="25"/>
      <c r="D45" s="67"/>
      <c r="E45" s="67"/>
      <c r="F45" s="67"/>
      <c r="G45" s="52" t="s">
        <v>126</v>
      </c>
      <c r="H45" s="68" t="e">
        <f>TRUNC((H44)/H4,2)</f>
        <v>#REF!</v>
      </c>
      <c r="I45" s="96"/>
      <c r="J45" s="49"/>
    </row>
    <row r="46" spans="1:10">
      <c r="H46" s="49"/>
      <c r="I46" s="95"/>
    </row>
  </sheetData>
  <mergeCells count="7">
    <mergeCell ref="G5:H5"/>
    <mergeCell ref="B4:F4"/>
    <mergeCell ref="A5:A6"/>
    <mergeCell ref="B5:B6"/>
    <mergeCell ref="C5:C6"/>
    <mergeCell ref="D5:D6"/>
    <mergeCell ref="E5:F5"/>
  </mergeCells>
  <pageMargins left="0.511811024" right="0.511811024" top="0.78740157499999996" bottom="0.78740157499999996" header="0.31496062000000002" footer="0.31496062000000002"/>
  <pageSetup paperSize="9" scale="67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E18CDC0-18C8-41F2-9486-4F02240BD9F1}">
          <x14:formula1>
            <xm:f>'Preços de Referência'!$B$5:$B$102</xm:f>
          </x14:formula1>
          <xm:sqref>C17:C24 C10:C12 C33:C35 C40:C41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78B58-4B48-4386-9114-ED7C93A20FF2}">
  <sheetPr>
    <tabColor theme="9" tint="0.79998168889431442"/>
    <pageSetUpPr fitToPage="1"/>
  </sheetPr>
  <dimension ref="A1:J46"/>
  <sheetViews>
    <sheetView showGridLines="0" topLeftCell="A19" zoomScale="70" zoomScaleNormal="70" zoomScaleSheetLayoutView="136" workbookViewId="0">
      <selection activeCell="G43" sqref="G43:H43"/>
    </sheetView>
  </sheetViews>
  <sheetFormatPr defaultColWidth="9.28515625" defaultRowHeight="12.75"/>
  <cols>
    <col min="1" max="2" width="11.5703125" style="4" customWidth="1"/>
    <col min="3" max="3" width="45.5703125" style="4" customWidth="1"/>
    <col min="4" max="4" width="16.7109375" style="4" customWidth="1"/>
    <col min="5" max="5" width="9.28515625" style="4"/>
    <col min="6" max="6" width="9.140625" style="4" customWidth="1"/>
    <col min="7" max="7" width="17.42578125" style="4" bestFit="1" customWidth="1"/>
    <col min="8" max="8" width="17.140625" style="4" bestFit="1" customWidth="1"/>
    <col min="9" max="9" width="13.5703125" style="2" customWidth="1"/>
    <col min="10" max="10" width="12.42578125" style="4" bestFit="1" customWidth="1"/>
    <col min="11" max="16384" width="9.28515625" style="4"/>
  </cols>
  <sheetData>
    <row r="1" spans="1:10" ht="17.25" customHeight="1">
      <c r="A1" s="28" t="e">
        <f>PRODUTOS!#REF!</f>
        <v>#REF!</v>
      </c>
      <c r="B1" s="29"/>
      <c r="C1" s="29"/>
      <c r="D1" s="29"/>
      <c r="E1" s="29"/>
      <c r="F1" s="29"/>
      <c r="G1" s="29"/>
      <c r="H1" s="30"/>
    </row>
    <row r="2" spans="1:10" ht="17.25" customHeight="1">
      <c r="A2" s="27" t="s">
        <v>52</v>
      </c>
      <c r="B2" s="29"/>
      <c r="C2" s="29"/>
      <c r="D2" s="29"/>
      <c r="E2" s="29"/>
      <c r="F2" s="29"/>
      <c r="G2" s="29"/>
      <c r="H2" s="30"/>
    </row>
    <row r="3" spans="1:10" ht="17.25" customHeight="1">
      <c r="A3" s="123" t="e">
        <f>PRODUTOS!#REF!</f>
        <v>#REF!</v>
      </c>
      <c r="B3" s="31" t="e">
        <f>PRODUTOS!#REF!</f>
        <v>#REF!</v>
      </c>
      <c r="C3" s="32"/>
      <c r="D3" s="32"/>
      <c r="E3" s="32"/>
      <c r="F3" s="32"/>
      <c r="G3" s="32"/>
      <c r="H3" s="33"/>
    </row>
    <row r="4" spans="1:10" ht="50.45" customHeight="1">
      <c r="A4" s="89" t="s">
        <v>53</v>
      </c>
      <c r="B4" s="681" t="e">
        <f>PRODUTOS!#REF!</f>
        <v>#REF!</v>
      </c>
      <c r="C4" s="682"/>
      <c r="D4" s="682"/>
      <c r="E4" s="682"/>
      <c r="F4" s="682"/>
      <c r="G4" s="128" t="s">
        <v>130</v>
      </c>
      <c r="H4" s="54" t="e">
        <f>PRODUTOS!#REF!</f>
        <v>#REF!</v>
      </c>
    </row>
    <row r="5" spans="1:10" ht="17.25" customHeight="1">
      <c r="A5" s="677" t="s">
        <v>44</v>
      </c>
      <c r="B5" s="676" t="s">
        <v>55</v>
      </c>
      <c r="C5" s="676" t="s">
        <v>56</v>
      </c>
      <c r="D5" s="676" t="s">
        <v>46</v>
      </c>
      <c r="E5" s="676" t="s">
        <v>47</v>
      </c>
      <c r="F5" s="676"/>
      <c r="G5" s="676" t="s">
        <v>57</v>
      </c>
      <c r="H5" s="676"/>
    </row>
    <row r="6" spans="1:10" ht="17.25" customHeight="1">
      <c r="A6" s="678"/>
      <c r="B6" s="678"/>
      <c r="C6" s="678"/>
      <c r="D6" s="678"/>
      <c r="E6" s="20" t="s">
        <v>58</v>
      </c>
      <c r="F6" s="20" t="s">
        <v>59</v>
      </c>
      <c r="G6" s="20" t="s">
        <v>60</v>
      </c>
      <c r="H6" s="20" t="s">
        <v>59</v>
      </c>
    </row>
    <row r="7" spans="1:10" ht="17.25" customHeight="1">
      <c r="A7" s="21" t="s">
        <v>61</v>
      </c>
      <c r="B7" s="22" t="s">
        <v>61</v>
      </c>
      <c r="C7" s="23" t="s">
        <v>62</v>
      </c>
      <c r="D7" s="23"/>
      <c r="E7" s="23"/>
      <c r="F7" s="23"/>
      <c r="G7" s="23"/>
      <c r="H7" s="24"/>
    </row>
    <row r="8" spans="1:10" ht="17.25" customHeight="1">
      <c r="A8" s="21">
        <v>1</v>
      </c>
      <c r="B8" s="22" t="s">
        <v>61</v>
      </c>
      <c r="C8" s="25" t="s">
        <v>63</v>
      </c>
      <c r="D8" s="25"/>
      <c r="E8" s="25"/>
      <c r="F8" s="25"/>
      <c r="G8" s="25"/>
      <c r="H8" s="26"/>
    </row>
    <row r="9" spans="1:10" ht="17.25" customHeight="1">
      <c r="A9" s="19" t="s">
        <v>64</v>
      </c>
      <c r="B9" s="5" t="str">
        <f>_xlfn.XLOOKUP(C9,'Preços de Referência'!B:B,'Preços de Referência'!A:A)</f>
        <v>P8173</v>
      </c>
      <c r="C9" s="62" t="s">
        <v>65</v>
      </c>
      <c r="D9" s="8" t="s">
        <v>66</v>
      </c>
      <c r="E9" s="9">
        <v>0</v>
      </c>
      <c r="F9" s="9" t="e">
        <f>TRUNC(E9*$H$4,2)</f>
        <v>#REF!</v>
      </c>
      <c r="G9" s="10">
        <f>VLOOKUP(B9,'Preços de Referência'!A:C,3,0)</f>
        <v>7213.77</v>
      </c>
      <c r="H9" s="10" t="e">
        <f>TRUNC(F9*G9,2)</f>
        <v>#REF!</v>
      </c>
    </row>
    <row r="10" spans="1:10" ht="17.25" customHeight="1">
      <c r="A10" s="19" t="s">
        <v>67</v>
      </c>
      <c r="B10" s="5" t="str">
        <f>_xlfn.XLOOKUP(C10,'Preços de Referência'!B:B,'Preços de Referência'!A:A)</f>
        <v>P8174</v>
      </c>
      <c r="C10" s="62" t="s">
        <v>68</v>
      </c>
      <c r="D10" s="8" t="s">
        <v>66</v>
      </c>
      <c r="E10" s="9">
        <v>0</v>
      </c>
      <c r="F10" s="9" t="e">
        <f>TRUNC(E10*$H$4,2)</f>
        <v>#REF!</v>
      </c>
      <c r="G10" s="10">
        <f>VLOOKUP(B10,'Preços de Referência'!A:C,3,0)</f>
        <v>9250.7099999999991</v>
      </c>
      <c r="H10" s="10" t="e">
        <f t="shared" ref="H10:H35" si="0">TRUNC(F10*G10,2)</f>
        <v>#REF!</v>
      </c>
    </row>
    <row r="11" spans="1:10" s="2" customFormat="1" ht="17.25" customHeight="1">
      <c r="A11" s="19" t="s">
        <v>69</v>
      </c>
      <c r="B11" s="5" t="str">
        <f>_xlfn.XLOOKUP(C11,'Preços de Referência'!B:B,'Preços de Referência'!A:A)</f>
        <v>P8001</v>
      </c>
      <c r="C11" s="62" t="s">
        <v>70</v>
      </c>
      <c r="D11" s="8" t="s">
        <v>66</v>
      </c>
      <c r="E11" s="9">
        <v>0</v>
      </c>
      <c r="F11" s="9" t="e">
        <f t="shared" ref="F11:F35" si="1">TRUNC(E11*$H$4,2)</f>
        <v>#REF!</v>
      </c>
      <c r="G11" s="10">
        <f>VLOOKUP(B11,'Preços de Referência'!A:C,3,0)</f>
        <v>9648.3700000000008</v>
      </c>
      <c r="H11" s="10" t="e">
        <f t="shared" si="0"/>
        <v>#REF!</v>
      </c>
      <c r="J11" s="4"/>
    </row>
    <row r="12" spans="1:10" s="2" customFormat="1" ht="17.25" customHeight="1">
      <c r="A12" s="19" t="s">
        <v>71</v>
      </c>
      <c r="B12" s="5" t="str">
        <f>_xlfn.XLOOKUP(C12,'Preços de Referência'!B:B,'Preços de Referência'!A:A)</f>
        <v>P8002</v>
      </c>
      <c r="C12" s="62" t="s">
        <v>72</v>
      </c>
      <c r="D12" s="8" t="s">
        <v>66</v>
      </c>
      <c r="E12" s="9">
        <v>0</v>
      </c>
      <c r="F12" s="9" t="e">
        <f t="shared" si="1"/>
        <v>#REF!</v>
      </c>
      <c r="G12" s="10">
        <f>VLOOKUP(B12,'Preços de Referência'!A:C,3,0)</f>
        <v>12506.56</v>
      </c>
      <c r="H12" s="10" t="e">
        <f t="shared" si="0"/>
        <v>#REF!</v>
      </c>
      <c r="J12" s="4"/>
    </row>
    <row r="13" spans="1:10" s="2" customFormat="1" ht="17.25" customHeight="1">
      <c r="A13" s="19" t="s">
        <v>73</v>
      </c>
      <c r="B13" s="5" t="str">
        <f>_xlfn.XLOOKUP(C13,'Preços de Referência'!B:B,'Preços de Referência'!A:A)</f>
        <v>P8008</v>
      </c>
      <c r="C13" s="62" t="s">
        <v>74</v>
      </c>
      <c r="D13" s="8" t="s">
        <v>66</v>
      </c>
      <c r="E13" s="9">
        <v>0</v>
      </c>
      <c r="F13" s="9" t="e">
        <f t="shared" si="1"/>
        <v>#REF!</v>
      </c>
      <c r="G13" s="10">
        <f>VLOOKUP(B13,'Preços de Referência'!A:C,3,0)</f>
        <v>11354.38</v>
      </c>
      <c r="H13" s="10" t="e">
        <f t="shared" si="0"/>
        <v>#REF!</v>
      </c>
      <c r="J13" s="4"/>
    </row>
    <row r="14" spans="1:10" s="2" customFormat="1" ht="17.25" customHeight="1">
      <c r="A14" s="19" t="s">
        <v>75</v>
      </c>
      <c r="B14" s="5" t="str">
        <f>_xlfn.XLOOKUP(C14,'Preços de Referência'!B:B,'Preços de Referência'!A:A)</f>
        <v>P8188</v>
      </c>
      <c r="C14" s="62" t="s">
        <v>76</v>
      </c>
      <c r="D14" s="8" t="s">
        <v>66</v>
      </c>
      <c r="E14" s="9">
        <v>0</v>
      </c>
      <c r="F14" s="9" t="e">
        <f t="shared" si="1"/>
        <v>#REF!</v>
      </c>
      <c r="G14" s="10">
        <f>VLOOKUP(B14,'Preços de Referência'!A:C,3,0)</f>
        <v>13319.82</v>
      </c>
      <c r="H14" s="10" t="e">
        <f t="shared" si="0"/>
        <v>#REF!</v>
      </c>
      <c r="J14" s="4"/>
    </row>
    <row r="15" spans="1:10" s="2" customFormat="1" ht="17.25" customHeight="1">
      <c r="A15" s="19" t="s">
        <v>77</v>
      </c>
      <c r="B15" s="5" t="str">
        <f>_xlfn.XLOOKUP(C15,'Preços de Referência'!B:B,'Preços de Referência'!A:A)</f>
        <v>P8190</v>
      </c>
      <c r="C15" s="62" t="s">
        <v>78</v>
      </c>
      <c r="D15" s="8" t="s">
        <v>66</v>
      </c>
      <c r="E15" s="9">
        <v>0</v>
      </c>
      <c r="F15" s="9" t="e">
        <f t="shared" si="1"/>
        <v>#REF!</v>
      </c>
      <c r="G15" s="10">
        <f>VLOOKUP(B15,'Preços de Referência'!A:C,3,0)</f>
        <v>7951.38</v>
      </c>
      <c r="H15" s="10" t="e">
        <f t="shared" si="0"/>
        <v>#REF!</v>
      </c>
      <c r="J15" s="4"/>
    </row>
    <row r="16" spans="1:10" s="2" customFormat="1" ht="17.25" customHeight="1">
      <c r="A16" s="19" t="s">
        <v>79</v>
      </c>
      <c r="B16" s="5" t="str">
        <f>_xlfn.XLOOKUP(C16,'Preços de Referência'!B:B,'Preços de Referência'!A:A)</f>
        <v>P8020</v>
      </c>
      <c r="C16" s="62" t="s">
        <v>80</v>
      </c>
      <c r="D16" s="8" t="s">
        <v>66</v>
      </c>
      <c r="E16" s="9">
        <v>0</v>
      </c>
      <c r="F16" s="9" t="e">
        <f t="shared" si="1"/>
        <v>#REF!</v>
      </c>
      <c r="G16" s="10">
        <f>VLOOKUP(B16,'Preços de Referência'!A:C,3,0)</f>
        <v>8932.4699999999993</v>
      </c>
      <c r="H16" s="10" t="e">
        <f t="shared" si="0"/>
        <v>#REF!</v>
      </c>
      <c r="J16" s="4"/>
    </row>
    <row r="17" spans="1:10" s="2" customFormat="1" ht="17.25" customHeight="1">
      <c r="A17" s="19" t="s">
        <v>81</v>
      </c>
      <c r="B17" s="5" t="str">
        <f>_xlfn.XLOOKUP(C17,'Preços de Referência'!B:B,'Preços de Referência'!A:A)</f>
        <v>P8033</v>
      </c>
      <c r="C17" s="62" t="s">
        <v>82</v>
      </c>
      <c r="D17" s="8" t="s">
        <v>66</v>
      </c>
      <c r="E17" s="9">
        <v>0</v>
      </c>
      <c r="F17" s="9" t="e">
        <f t="shared" si="1"/>
        <v>#REF!</v>
      </c>
      <c r="G17" s="10">
        <f>VLOOKUP(B17,'Preços de Referência'!A:C,3,0)</f>
        <v>8852.4500000000007</v>
      </c>
      <c r="H17" s="10" t="e">
        <f t="shared" si="0"/>
        <v>#REF!</v>
      </c>
      <c r="J17" s="4"/>
    </row>
    <row r="18" spans="1:10" s="2" customFormat="1" ht="17.25" customHeight="1">
      <c r="A18" s="19" t="s">
        <v>83</v>
      </c>
      <c r="B18" s="5" t="str">
        <f>_xlfn.XLOOKUP(C18,'Preços de Referência'!B:B,'Preços de Referência'!A:A)</f>
        <v>P8044</v>
      </c>
      <c r="C18" s="62" t="s">
        <v>84</v>
      </c>
      <c r="D18" s="8" t="s">
        <v>66</v>
      </c>
      <c r="E18" s="9">
        <v>0</v>
      </c>
      <c r="F18" s="9" t="e">
        <f t="shared" si="1"/>
        <v>#REF!</v>
      </c>
      <c r="G18" s="10">
        <f>VLOOKUP(B18,'Preços de Referência'!A:C,3,0)</f>
        <v>34464.03</v>
      </c>
      <c r="H18" s="10" t="e">
        <f t="shared" si="0"/>
        <v>#REF!</v>
      </c>
      <c r="J18" s="4"/>
    </row>
    <row r="19" spans="1:10" s="2" customFormat="1" ht="17.25" customHeight="1">
      <c r="A19" s="19" t="s">
        <v>85</v>
      </c>
      <c r="B19" s="5" t="str">
        <f>_xlfn.XLOOKUP(C19,'Preços de Referência'!B:B,'Preços de Referência'!A:A)</f>
        <v>P8045</v>
      </c>
      <c r="C19" s="62" t="s">
        <v>86</v>
      </c>
      <c r="D19" s="8" t="s">
        <v>66</v>
      </c>
      <c r="E19" s="9">
        <v>0</v>
      </c>
      <c r="F19" s="9" t="e">
        <f t="shared" si="1"/>
        <v>#REF!</v>
      </c>
      <c r="G19" s="10">
        <f>VLOOKUP(B19,'Preços de Referência'!A:C,3,0)</f>
        <v>9568.09</v>
      </c>
      <c r="H19" s="10" t="e">
        <f t="shared" si="0"/>
        <v>#REF!</v>
      </c>
      <c r="J19" s="4"/>
    </row>
    <row r="20" spans="1:10" s="2" customFormat="1" ht="17.25" customHeight="1">
      <c r="A20" s="19" t="s">
        <v>87</v>
      </c>
      <c r="B20" s="5" t="str">
        <f>_xlfn.XLOOKUP(C20,'Preços de Referência'!B:B,'Preços de Referência'!A:A)</f>
        <v>P8054</v>
      </c>
      <c r="C20" s="62" t="s">
        <v>88</v>
      </c>
      <c r="D20" s="8" t="s">
        <v>66</v>
      </c>
      <c r="E20" s="9">
        <v>0</v>
      </c>
      <c r="F20" s="9" t="e">
        <f t="shared" si="1"/>
        <v>#REF!</v>
      </c>
      <c r="G20" s="10">
        <f>VLOOKUP(B20,'Preços de Referência'!A:C,3,0)</f>
        <v>22579.33</v>
      </c>
      <c r="H20" s="10" t="e">
        <f t="shared" si="0"/>
        <v>#REF!</v>
      </c>
      <c r="J20" s="4"/>
    </row>
    <row r="21" spans="1:10" s="2" customFormat="1" ht="17.25" customHeight="1">
      <c r="A21" s="19" t="s">
        <v>89</v>
      </c>
      <c r="B21" s="5" t="str">
        <f>_xlfn.XLOOKUP(C21,'Preços de Referência'!B:B,'Preços de Referência'!A:A)</f>
        <v>P8055</v>
      </c>
      <c r="C21" s="62" t="s">
        <v>90</v>
      </c>
      <c r="D21" s="8" t="s">
        <v>66</v>
      </c>
      <c r="E21" s="9">
        <v>0</v>
      </c>
      <c r="F21" s="9" t="e">
        <f t="shared" si="1"/>
        <v>#REF!</v>
      </c>
      <c r="G21" s="10">
        <f>VLOOKUP(B21,'Preços de Referência'!A:C,3,0)</f>
        <v>23508.48</v>
      </c>
      <c r="H21" s="10" t="e">
        <f t="shared" si="0"/>
        <v>#REF!</v>
      </c>
      <c r="J21" s="4"/>
    </row>
    <row r="22" spans="1:10" s="2" customFormat="1" ht="17.25" customHeight="1">
      <c r="A22" s="19" t="s">
        <v>91</v>
      </c>
      <c r="B22" s="5" t="str">
        <f>_xlfn.XLOOKUP(C22,'Preços de Referência'!B:B,'Preços de Referência'!A:A)</f>
        <v>P8058</v>
      </c>
      <c r="C22" s="62" t="s">
        <v>92</v>
      </c>
      <c r="D22" s="8" t="s">
        <v>66</v>
      </c>
      <c r="E22" s="9">
        <v>0</v>
      </c>
      <c r="F22" s="9" t="e">
        <f t="shared" si="1"/>
        <v>#REF!</v>
      </c>
      <c r="G22" s="10">
        <f>VLOOKUP(B22,'Preços de Referência'!A:C,3,0)</f>
        <v>23457.39</v>
      </c>
      <c r="H22" s="10" t="e">
        <f t="shared" si="0"/>
        <v>#REF!</v>
      </c>
      <c r="J22" s="4"/>
    </row>
    <row r="23" spans="1:10" s="2" customFormat="1" ht="17.25" customHeight="1">
      <c r="A23" s="19" t="s">
        <v>93</v>
      </c>
      <c r="B23" s="5" t="str">
        <f>_xlfn.XLOOKUP(C23,'Preços de Referência'!B:B,'Preços de Referência'!A:A)</f>
        <v>P8060</v>
      </c>
      <c r="C23" s="62" t="s">
        <v>94</v>
      </c>
      <c r="D23" s="8" t="s">
        <v>66</v>
      </c>
      <c r="E23" s="9">
        <v>0</v>
      </c>
      <c r="F23" s="9" t="e">
        <f t="shared" si="1"/>
        <v>#REF!</v>
      </c>
      <c r="G23" s="10">
        <f>VLOOKUP(B23,'Preços de Referência'!A:C,3,0)/'Preços de Referência'!O30</f>
        <v>222.66699545180558</v>
      </c>
      <c r="H23" s="10" t="e">
        <f t="shared" si="0"/>
        <v>#REF!</v>
      </c>
      <c r="J23" s="4"/>
    </row>
    <row r="24" spans="1:10" s="2" customFormat="1" ht="17.25" customHeight="1">
      <c r="A24" s="19" t="s">
        <v>95</v>
      </c>
      <c r="B24" s="5" t="str">
        <f>_xlfn.XLOOKUP(C24,'Preços de Referência'!B:B,'Preços de Referência'!A:A)</f>
        <v>P8061</v>
      </c>
      <c r="C24" s="62" t="s">
        <v>96</v>
      </c>
      <c r="D24" s="8" t="s">
        <v>66</v>
      </c>
      <c r="E24" s="9">
        <v>0</v>
      </c>
      <c r="F24" s="9" t="e">
        <f t="shared" si="1"/>
        <v>#REF!</v>
      </c>
      <c r="G24" s="10">
        <f>VLOOKUP(B24,'Preços de Referência'!A:C,3,0)</f>
        <v>34040.870000000003</v>
      </c>
      <c r="H24" s="10" t="e">
        <f t="shared" si="0"/>
        <v>#REF!</v>
      </c>
      <c r="J24" s="4"/>
    </row>
    <row r="25" spans="1:10" s="2" customFormat="1" ht="17.25" customHeight="1">
      <c r="A25" s="19" t="s">
        <v>97</v>
      </c>
      <c r="B25" s="5" t="str">
        <f>_xlfn.XLOOKUP(C25,'Preços de Referência'!B:B,'Preços de Referência'!A:A)</f>
        <v>P8066</v>
      </c>
      <c r="C25" s="62" t="s">
        <v>98</v>
      </c>
      <c r="D25" s="8" t="s">
        <v>66</v>
      </c>
      <c r="E25" s="9">
        <v>0</v>
      </c>
      <c r="F25" s="9" t="e">
        <f t="shared" si="1"/>
        <v>#REF!</v>
      </c>
      <c r="G25" s="10">
        <f>VLOOKUP(B25,'Preços de Referência'!A:C,3,0)</f>
        <v>24227.22</v>
      </c>
      <c r="H25" s="10" t="e">
        <f t="shared" si="0"/>
        <v>#REF!</v>
      </c>
      <c r="J25" s="4"/>
    </row>
    <row r="26" spans="1:10" s="2" customFormat="1" ht="17.25" customHeight="1">
      <c r="A26" s="19" t="s">
        <v>99</v>
      </c>
      <c r="B26" s="5" t="str">
        <f>_xlfn.XLOOKUP(C26,'Preços de Referência'!B:B,'Preços de Referência'!A:A)</f>
        <v>P8069</v>
      </c>
      <c r="C26" s="62" t="s">
        <v>100</v>
      </c>
      <c r="D26" s="8" t="s">
        <v>66</v>
      </c>
      <c r="E26" s="9">
        <v>0</v>
      </c>
      <c r="F26" s="9" t="e">
        <f t="shared" si="1"/>
        <v>#REF!</v>
      </c>
      <c r="G26" s="10">
        <f>VLOOKUP(B26,'Preços de Referência'!A:C,3,0)</f>
        <v>23966.87</v>
      </c>
      <c r="H26" s="10" t="e">
        <f t="shared" si="0"/>
        <v>#REF!</v>
      </c>
      <c r="J26" s="4"/>
    </row>
    <row r="27" spans="1:10" s="2" customFormat="1" ht="17.25" customHeight="1">
      <c r="A27" s="19" t="s">
        <v>101</v>
      </c>
      <c r="B27" s="5" t="str">
        <f>_xlfn.XLOOKUP(C27,'Preços de Referência'!B:B,'Preços de Referência'!A:A)</f>
        <v>P8184</v>
      </c>
      <c r="C27" s="62" t="s">
        <v>102</v>
      </c>
      <c r="D27" s="8" t="s">
        <v>66</v>
      </c>
      <c r="E27" s="9">
        <v>0</v>
      </c>
      <c r="F27" s="9" t="e">
        <f t="shared" si="1"/>
        <v>#REF!</v>
      </c>
      <c r="G27" s="10">
        <f>VLOOKUP(B27,'Preços de Referência'!A:C,3,0)</f>
        <v>10689.07</v>
      </c>
      <c r="H27" s="10" t="e">
        <f t="shared" si="0"/>
        <v>#REF!</v>
      </c>
      <c r="J27" s="4"/>
    </row>
    <row r="28" spans="1:10" s="2" customFormat="1" ht="17.25" customHeight="1">
      <c r="A28" s="19" t="s">
        <v>103</v>
      </c>
      <c r="B28" s="5" t="str">
        <f>_xlfn.XLOOKUP(C28,'Preços de Referência'!B:B,'Preços de Referência'!A:A)</f>
        <v>P8081</v>
      </c>
      <c r="C28" s="62" t="s">
        <v>104</v>
      </c>
      <c r="D28" s="8" t="s">
        <v>66</v>
      </c>
      <c r="E28" s="9">
        <v>0</v>
      </c>
      <c r="F28" s="9" t="e">
        <f t="shared" si="1"/>
        <v>#REF!</v>
      </c>
      <c r="G28" s="10">
        <f>VLOOKUP(B28,'Preços de Referência'!A:C,3,0)</f>
        <v>22819.32</v>
      </c>
      <c r="H28" s="10" t="e">
        <f t="shared" si="0"/>
        <v>#REF!</v>
      </c>
      <c r="J28" s="4"/>
    </row>
    <row r="29" spans="1:10" s="2" customFormat="1" ht="17.25" customHeight="1">
      <c r="A29" s="124" t="s">
        <v>105</v>
      </c>
      <c r="B29" s="100"/>
      <c r="C29" s="101" t="s">
        <v>106</v>
      </c>
      <c r="D29" s="139" t="s">
        <v>66</v>
      </c>
      <c r="E29" s="125">
        <v>0</v>
      </c>
      <c r="F29" s="125" t="e">
        <f t="shared" si="1"/>
        <v>#REF!</v>
      </c>
      <c r="G29" s="126">
        <v>0</v>
      </c>
      <c r="H29" s="126">
        <v>0</v>
      </c>
      <c r="J29" s="4"/>
    </row>
    <row r="30" spans="1:10" ht="17.25" customHeight="1">
      <c r="A30" s="19" t="s">
        <v>107</v>
      </c>
      <c r="B30" s="5" t="str">
        <f>_xlfn.XLOOKUP(C30,'Preços de Referência'!B:B,'Preços de Referência'!A:A)</f>
        <v>P8197</v>
      </c>
      <c r="C30" s="62" t="s">
        <v>108</v>
      </c>
      <c r="D30" s="8" t="s">
        <v>66</v>
      </c>
      <c r="E30" s="9">
        <v>0</v>
      </c>
      <c r="F30" s="9" t="e">
        <f t="shared" si="1"/>
        <v>#REF!</v>
      </c>
      <c r="G30" s="10">
        <f>VLOOKUP(B30,'Preços de Referência'!A:C,3,0)</f>
        <v>13319.82</v>
      </c>
      <c r="H30" s="10" t="e">
        <f t="shared" si="0"/>
        <v>#REF!</v>
      </c>
    </row>
    <row r="31" spans="1:10" ht="17.25" customHeight="1">
      <c r="A31" s="157" t="s">
        <v>109</v>
      </c>
      <c r="B31" s="11" t="str">
        <f>_xlfn.XLOOKUP(C31,'Preços de Referência'!B:B,'Preços de Referência'!A:A)</f>
        <v>P8199</v>
      </c>
      <c r="C31" s="148" t="s">
        <v>110</v>
      </c>
      <c r="D31" s="158" t="s">
        <v>66</v>
      </c>
      <c r="E31" s="159">
        <v>0</v>
      </c>
      <c r="F31" s="159" t="e">
        <f t="shared" si="1"/>
        <v>#REF!</v>
      </c>
      <c r="G31" s="160">
        <f>VLOOKUP(B31,'Preços de Referência'!A:C,3,0)</f>
        <v>11583.39</v>
      </c>
      <c r="H31" s="160" t="e">
        <f t="shared" si="0"/>
        <v>#REF!</v>
      </c>
    </row>
    <row r="32" spans="1:10" ht="17.25" customHeight="1">
      <c r="A32" s="127">
        <v>2</v>
      </c>
      <c r="B32" s="67" t="s">
        <v>61</v>
      </c>
      <c r="C32" s="25" t="s">
        <v>111</v>
      </c>
      <c r="D32" s="187"/>
      <c r="E32" s="187"/>
      <c r="F32" s="25"/>
      <c r="G32" s="25"/>
      <c r="H32" s="26"/>
    </row>
    <row r="33" spans="1:10" ht="17.25" customHeight="1">
      <c r="A33" s="8" t="s">
        <v>112</v>
      </c>
      <c r="B33" s="8" t="str">
        <f>_xlfn.XLOOKUP(C33,'Preços de Referência'!B:B,'Preços de Referência'!A:A)</f>
        <v>P8026</v>
      </c>
      <c r="C33" s="186" t="s">
        <v>113</v>
      </c>
      <c r="D33" s="8" t="s">
        <v>66</v>
      </c>
      <c r="E33" s="9">
        <v>0</v>
      </c>
      <c r="F33" s="9" t="e">
        <f t="shared" ref="F33" si="2">TRUNC(E33*$H$4,2)</f>
        <v>#REF!</v>
      </c>
      <c r="G33" s="10">
        <f>VLOOKUP(B33,'Preços de Referência'!A:C,3,0)</f>
        <v>4567.1499999999996</v>
      </c>
      <c r="H33" s="10" t="e">
        <f t="shared" ref="H33" si="3">TRUNC(F33*G33,2)</f>
        <v>#REF!</v>
      </c>
    </row>
    <row r="34" spans="1:10" ht="17.25" customHeight="1">
      <c r="A34" s="5" t="s">
        <v>114</v>
      </c>
      <c r="B34" s="5" t="str">
        <f>_xlfn.XLOOKUP(C34,'Preços de Referência'!B:B,'Preços de Referência'!A:A)</f>
        <v>P8143</v>
      </c>
      <c r="C34" s="140" t="s">
        <v>115</v>
      </c>
      <c r="D34" s="8" t="s">
        <v>66</v>
      </c>
      <c r="E34" s="9">
        <v>0</v>
      </c>
      <c r="F34" s="9" t="e">
        <f t="shared" si="1"/>
        <v>#REF!</v>
      </c>
      <c r="G34" s="7">
        <f>VLOOKUP(B34,'Preços de Referência'!A:C,3,0)</f>
        <v>6458.21</v>
      </c>
      <c r="H34" s="10" t="e">
        <f t="shared" si="0"/>
        <v>#REF!</v>
      </c>
    </row>
    <row r="35" spans="1:10" ht="17.25" customHeight="1">
      <c r="A35" s="11" t="s">
        <v>116</v>
      </c>
      <c r="B35" s="11" t="str">
        <f>_xlfn.XLOOKUP(C35,'Preços de Referência'!B:B,'Preços de Referência'!A:A)</f>
        <v>P8155</v>
      </c>
      <c r="C35" s="148" t="s">
        <v>117</v>
      </c>
      <c r="D35" s="158" t="s">
        <v>66</v>
      </c>
      <c r="E35" s="159">
        <v>0</v>
      </c>
      <c r="F35" s="93" t="e">
        <f t="shared" si="1"/>
        <v>#REF!</v>
      </c>
      <c r="G35" s="12">
        <f>VLOOKUP(B35,'Preços de Referência'!A:C,3,0)</f>
        <v>6348.77</v>
      </c>
      <c r="H35" s="160" t="e">
        <f t="shared" si="0"/>
        <v>#REF!</v>
      </c>
      <c r="I35" s="96"/>
    </row>
    <row r="36" spans="1:10" ht="17.25" customHeight="1">
      <c r="A36" s="127">
        <v>3</v>
      </c>
      <c r="B36" s="67" t="s">
        <v>61</v>
      </c>
      <c r="C36" s="25" t="s">
        <v>118</v>
      </c>
      <c r="D36" s="187"/>
      <c r="E36" s="187"/>
      <c r="F36" s="25"/>
      <c r="G36" s="25"/>
      <c r="H36" s="26"/>
      <c r="I36" s="96"/>
    </row>
    <row r="37" spans="1:10" ht="17.25" customHeight="1">
      <c r="A37" s="188" t="s">
        <v>119</v>
      </c>
      <c r="B37" s="8" t="s">
        <v>61</v>
      </c>
      <c r="C37" s="151" t="s">
        <v>131</v>
      </c>
      <c r="D37" s="8" t="s">
        <v>120</v>
      </c>
      <c r="E37" s="9" t="e">
        <f>#REF!</f>
        <v>#REF!</v>
      </c>
      <c r="F37" s="9" t="e">
        <f>TRUNC(E37*$H$4,2)</f>
        <v>#REF!</v>
      </c>
      <c r="G37" s="10">
        <v>1149.6500000000001</v>
      </c>
      <c r="H37" s="10" t="e">
        <f>TRUNC(F37*G37,2)</f>
        <v>#REF!</v>
      </c>
      <c r="I37" s="96"/>
    </row>
    <row r="38" spans="1:10" ht="17.25" customHeight="1">
      <c r="A38" s="5" t="s">
        <v>121</v>
      </c>
      <c r="B38" s="5" t="s">
        <v>61</v>
      </c>
      <c r="C38" s="152" t="s">
        <v>132</v>
      </c>
      <c r="D38" s="8" t="s">
        <v>120</v>
      </c>
      <c r="E38" s="9" t="e">
        <f>#REF!</f>
        <v>#REF!</v>
      </c>
      <c r="F38" s="9" t="e">
        <f t="shared" ref="F38:F39" si="4">TRUNC(E38*$H$4,2)</f>
        <v>#REF!</v>
      </c>
      <c r="G38" s="7">
        <v>320.95999999999998</v>
      </c>
      <c r="H38" s="10" t="e">
        <f t="shared" ref="H38:H39" si="5">TRUNC(F38*G38,2)</f>
        <v>#REF!</v>
      </c>
      <c r="I38" s="96"/>
    </row>
    <row r="39" spans="1:10" ht="17.25" customHeight="1">
      <c r="A39" s="5" t="s">
        <v>122</v>
      </c>
      <c r="B39" s="5" t="s">
        <v>61</v>
      </c>
      <c r="C39" s="152" t="s">
        <v>133</v>
      </c>
      <c r="D39" s="5" t="s">
        <v>120</v>
      </c>
      <c r="E39" s="6" t="e">
        <f>#REF!</f>
        <v>#REF!</v>
      </c>
      <c r="F39" s="6" t="e">
        <f t="shared" si="4"/>
        <v>#REF!</v>
      </c>
      <c r="G39" s="7">
        <v>393.05</v>
      </c>
      <c r="H39" s="7" t="e">
        <f t="shared" si="5"/>
        <v>#REF!</v>
      </c>
      <c r="I39" s="96"/>
    </row>
    <row r="40" spans="1:10" ht="17.25" hidden="1" customHeight="1">
      <c r="A40" s="155"/>
      <c r="B40" s="2"/>
      <c r="C40" s="99"/>
      <c r="D40" s="2"/>
      <c r="E40" s="154"/>
      <c r="F40" s="154"/>
      <c r="G40" s="59"/>
      <c r="H40" s="156"/>
      <c r="I40" s="96"/>
    </row>
    <row r="41" spans="1:10" ht="17.25" hidden="1" customHeight="1">
      <c r="A41" s="155"/>
      <c r="B41" s="2"/>
      <c r="C41" s="99"/>
      <c r="D41" s="2"/>
      <c r="E41" s="154"/>
      <c r="F41" s="154"/>
      <c r="G41" s="59"/>
      <c r="H41" s="156"/>
      <c r="I41" s="96"/>
    </row>
    <row r="42" spans="1:10" ht="17.25" customHeight="1">
      <c r="A42" s="69"/>
      <c r="B42" s="64"/>
      <c r="C42" s="64"/>
      <c r="D42" s="64"/>
      <c r="E42" s="64"/>
      <c r="F42" s="64"/>
      <c r="G42" s="65" t="s">
        <v>123</v>
      </c>
      <c r="H42" s="97" t="e">
        <f>TRUNC(SUM(H9:H39),2)</f>
        <v>#REF!</v>
      </c>
      <c r="I42" s="96"/>
      <c r="J42" s="49"/>
    </row>
    <row r="43" spans="1:10" ht="17.25" customHeight="1">
      <c r="A43" s="55"/>
      <c r="B43" s="25"/>
      <c r="C43" s="25"/>
      <c r="D43" s="25"/>
      <c r="E43" s="25"/>
      <c r="F43" s="52" t="s">
        <v>124</v>
      </c>
      <c r="G43" s="14" t="str">
        <f>'Preços de Referência'!$E$68</f>
        <v>https://www.gov.br/dnit/pt-br/assuntos/planejamento-e-pesquisa/custos-e-pagamentos/custos-e-pagamentos-dnit/engenharia-consultiva-2/tabela-de-precos-de-consultoria-1/relatorios/2024/outubro/outubro-2024</v>
      </c>
      <c r="H43" s="13" t="e">
        <f>TRUNC((H42*G43),2)</f>
        <v>#REF!</v>
      </c>
      <c r="I43" s="96"/>
      <c r="J43" s="49"/>
    </row>
    <row r="44" spans="1:10" ht="17.100000000000001" customHeight="1">
      <c r="A44" s="69"/>
      <c r="B44" s="64"/>
      <c r="C44" s="64"/>
      <c r="D44" s="64"/>
      <c r="E44" s="64"/>
      <c r="F44" s="64"/>
      <c r="G44" s="65" t="s">
        <v>125</v>
      </c>
      <c r="H44" s="70" t="e">
        <f>H42+H43</f>
        <v>#REF!</v>
      </c>
      <c r="I44" s="96"/>
      <c r="J44" s="49"/>
    </row>
    <row r="45" spans="1:10" ht="17.100000000000001" customHeight="1">
      <c r="A45" s="66"/>
      <c r="B45" s="67"/>
      <c r="C45" s="25"/>
      <c r="D45" s="67"/>
      <c r="E45" s="67"/>
      <c r="F45" s="67"/>
      <c r="G45" s="52" t="s">
        <v>126</v>
      </c>
      <c r="H45" s="68" t="e">
        <f>TRUNC((H44)/H4,2)</f>
        <v>#REF!</v>
      </c>
      <c r="I45" s="96"/>
      <c r="J45" s="49"/>
    </row>
    <row r="46" spans="1:10">
      <c r="H46" s="49"/>
      <c r="I46" s="95"/>
    </row>
  </sheetData>
  <mergeCells count="7">
    <mergeCell ref="G5:H5"/>
    <mergeCell ref="B4:F4"/>
    <mergeCell ref="A5:A6"/>
    <mergeCell ref="B5:B6"/>
    <mergeCell ref="C5:C6"/>
    <mergeCell ref="D5:D6"/>
    <mergeCell ref="E5:F5"/>
  </mergeCells>
  <pageMargins left="0.511811024" right="0.511811024" top="0.78740157499999996" bottom="0.78740157499999996" header="0.31496062000000002" footer="0.31496062000000002"/>
  <pageSetup paperSize="9" scale="67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454FD43-DD82-4DBD-8C0B-E56FBE8BCB99}">
          <x14:formula1>
            <xm:f>'Preços de Referência'!$B$5:$B$102</xm:f>
          </x14:formula1>
          <xm:sqref>C17:C24 C10:C12 C33:C35 C40:C41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943F2-CBF5-4F26-A95A-10B7E0260D3C}">
  <sheetPr>
    <tabColor theme="1"/>
    <pageSetUpPr fitToPage="1"/>
  </sheetPr>
  <dimension ref="A1:R741"/>
  <sheetViews>
    <sheetView zoomScale="50" zoomScaleNormal="50" zoomScaleSheetLayoutView="90" workbookViewId="0">
      <selection activeCell="S15" sqref="S15"/>
    </sheetView>
  </sheetViews>
  <sheetFormatPr defaultColWidth="9.140625" defaultRowHeight="15"/>
  <cols>
    <col min="1" max="1" width="12.140625" style="1" customWidth="1"/>
    <col min="2" max="2" width="64.42578125" style="1" customWidth="1"/>
    <col min="3" max="4" width="17" style="1" customWidth="1"/>
    <col min="5" max="14" width="15.5703125" style="1" customWidth="1"/>
    <col min="15" max="15" width="2.28515625" style="1" customWidth="1"/>
    <col min="16" max="16" width="17.5703125" style="1" hidden="1" customWidth="1"/>
    <col min="17" max="17" width="12.5703125" style="1" hidden="1" customWidth="1"/>
    <col min="18" max="18" width="17.85546875" style="1" customWidth="1"/>
    <col min="19" max="16384" width="9.140625" style="1"/>
  </cols>
  <sheetData>
    <row r="1" spans="1:18" s="98" customFormat="1" ht="30" customHeight="1">
      <c r="A1" s="144" t="s">
        <v>135</v>
      </c>
      <c r="B1" s="144"/>
      <c r="C1" s="144"/>
      <c r="D1" s="145"/>
      <c r="E1" s="145"/>
      <c r="F1" s="145"/>
      <c r="G1" s="145"/>
      <c r="H1" s="146" t="s">
        <v>136</v>
      </c>
      <c r="I1" s="145"/>
      <c r="J1" s="145"/>
      <c r="K1" s="145"/>
      <c r="L1" s="145"/>
      <c r="M1" s="145"/>
      <c r="N1" s="147"/>
    </row>
    <row r="2" spans="1:18" ht="30" customHeight="1">
      <c r="A2" s="198" t="s">
        <v>137</v>
      </c>
      <c r="B2" s="199" t="s">
        <v>138</v>
      </c>
      <c r="C2" s="198">
        <v>1</v>
      </c>
      <c r="D2" s="198">
        <v>2</v>
      </c>
      <c r="E2" s="198">
        <v>3</v>
      </c>
      <c r="F2" s="198">
        <v>4</v>
      </c>
      <c r="G2" s="198">
        <v>5</v>
      </c>
      <c r="H2" s="198">
        <v>6</v>
      </c>
      <c r="I2" s="198">
        <v>7</v>
      </c>
      <c r="J2" s="198">
        <v>8</v>
      </c>
      <c r="K2" s="198">
        <v>9</v>
      </c>
      <c r="L2" s="198">
        <v>10</v>
      </c>
      <c r="M2" s="198">
        <v>11</v>
      </c>
      <c r="N2" s="198">
        <v>12</v>
      </c>
    </row>
    <row r="3" spans="1:18" ht="30" customHeight="1">
      <c r="A3" s="211" t="e">
        <f>PRODUTOS!#REF!</f>
        <v>#REF!</v>
      </c>
      <c r="B3" s="212" t="e">
        <f>PRODUTOS!#REF!</f>
        <v>#REF!</v>
      </c>
      <c r="C3" s="213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4"/>
    </row>
    <row r="4" spans="1:18" ht="30" customHeight="1">
      <c r="A4" s="42" t="e">
        <f>PRODUTOS!#REF!</f>
        <v>#REF!</v>
      </c>
      <c r="B4" s="43" t="e">
        <f>PRODUTOS!#REF!</f>
        <v>#REF!</v>
      </c>
      <c r="C4" s="217" t="e">
        <f>PRODUTOS!#REF!</f>
        <v>#REF!</v>
      </c>
      <c r="D4" s="217" t="e">
        <f>PRODUTOS!#REF!</f>
        <v>#REF!</v>
      </c>
      <c r="E4" s="217" t="e">
        <f>PRODUTOS!#REF!</f>
        <v>#REF!</v>
      </c>
      <c r="F4" s="217" t="e">
        <f>PRODUTOS!#REF!</f>
        <v>#REF!</v>
      </c>
      <c r="G4" s="217" t="e">
        <f>PRODUTOS!#REF!</f>
        <v>#REF!</v>
      </c>
      <c r="H4" s="217" t="e">
        <f>PRODUTOS!#REF!</f>
        <v>#REF!</v>
      </c>
      <c r="I4" s="217" t="e">
        <f>PRODUTOS!#REF!</f>
        <v>#REF!</v>
      </c>
      <c r="J4" s="217" t="e">
        <f>PRODUTOS!#REF!</f>
        <v>#REF!</v>
      </c>
      <c r="K4" s="217" t="e">
        <f>PRODUTOS!#REF!</f>
        <v>#REF!</v>
      </c>
      <c r="L4" s="217" t="e">
        <f>PRODUTOS!#REF!</f>
        <v>#REF!</v>
      </c>
      <c r="M4" s="217" t="e">
        <f>PRODUTOS!#REF!</f>
        <v>#REF!</v>
      </c>
      <c r="N4" s="217" t="e">
        <f>PRODUTOS!#REF!</f>
        <v>#REF!</v>
      </c>
      <c r="O4" s="4"/>
      <c r="P4" s="48" t="e">
        <f t="shared" ref="P4:P8" si="0">SUM(C4:N4)</f>
        <v>#REF!</v>
      </c>
      <c r="Q4" s="77" t="e">
        <f>P4/N4</f>
        <v>#REF!</v>
      </c>
    </row>
    <row r="5" spans="1:18" ht="30" customHeight="1">
      <c r="A5" s="42" t="e">
        <f>PRODUTOS!#REF!</f>
        <v>#REF!</v>
      </c>
      <c r="B5" s="43" t="e">
        <f>PRODUTOS!#REF!</f>
        <v>#REF!</v>
      </c>
      <c r="C5" s="218" t="e">
        <f>PRODUTOS!#REF!</f>
        <v>#REF!</v>
      </c>
      <c r="D5" s="218" t="e">
        <f>PRODUTOS!#REF!</f>
        <v>#REF!</v>
      </c>
      <c r="E5" s="218" t="e">
        <f>PRODUTOS!#REF!</f>
        <v>#REF!</v>
      </c>
      <c r="F5" s="218" t="e">
        <f>PRODUTOS!#REF!</f>
        <v>#REF!</v>
      </c>
      <c r="G5" s="218" t="e">
        <f>PRODUTOS!#REF!</f>
        <v>#REF!</v>
      </c>
      <c r="H5" s="218" t="e">
        <f>PRODUTOS!#REF!</f>
        <v>#REF!</v>
      </c>
      <c r="I5" s="218" t="e">
        <f>PRODUTOS!#REF!</f>
        <v>#REF!</v>
      </c>
      <c r="J5" s="218" t="e">
        <f>PRODUTOS!#REF!</f>
        <v>#REF!</v>
      </c>
      <c r="K5" s="218" t="e">
        <f>PRODUTOS!#REF!</f>
        <v>#REF!</v>
      </c>
      <c r="L5" s="218" t="e">
        <f>PRODUTOS!#REF!</f>
        <v>#REF!</v>
      </c>
      <c r="M5" s="218" t="e">
        <f>PRODUTOS!#REF!</f>
        <v>#REF!</v>
      </c>
      <c r="N5" s="218" t="e">
        <f>PRODUTOS!#REF!</f>
        <v>#REF!</v>
      </c>
      <c r="O5" s="4"/>
      <c r="P5" s="48" t="e">
        <f t="shared" si="0"/>
        <v>#REF!</v>
      </c>
      <c r="Q5" s="77" t="e">
        <f>P5/N5</f>
        <v>#REF!</v>
      </c>
    </row>
    <row r="6" spans="1:18" ht="30" customHeight="1">
      <c r="A6" s="42" t="e">
        <f>PRODUTOS!#REF!</f>
        <v>#REF!</v>
      </c>
      <c r="B6" s="43" t="e">
        <f>PRODUTOS!#REF!</f>
        <v>#REF!</v>
      </c>
      <c r="C6" s="218" t="e">
        <f>PRODUTOS!#REF!</f>
        <v>#REF!</v>
      </c>
      <c r="D6" s="218" t="e">
        <f>PRODUTOS!#REF!</f>
        <v>#REF!</v>
      </c>
      <c r="E6" s="218" t="e">
        <f>PRODUTOS!#REF!</f>
        <v>#REF!</v>
      </c>
      <c r="F6" s="218" t="e">
        <f>PRODUTOS!#REF!</f>
        <v>#REF!</v>
      </c>
      <c r="G6" s="218" t="e">
        <f>PRODUTOS!#REF!</f>
        <v>#REF!</v>
      </c>
      <c r="H6" s="218" t="e">
        <f>PRODUTOS!#REF!</f>
        <v>#REF!</v>
      </c>
      <c r="I6" s="218" t="e">
        <f>PRODUTOS!#REF!</f>
        <v>#REF!</v>
      </c>
      <c r="J6" s="218" t="e">
        <f>PRODUTOS!#REF!</f>
        <v>#REF!</v>
      </c>
      <c r="K6" s="218" t="e">
        <f>PRODUTOS!#REF!</f>
        <v>#REF!</v>
      </c>
      <c r="L6" s="218" t="e">
        <f>PRODUTOS!#REF!</f>
        <v>#REF!</v>
      </c>
      <c r="M6" s="218" t="e">
        <f>PRODUTOS!#REF!</f>
        <v>#REF!</v>
      </c>
      <c r="N6" s="218" t="e">
        <f>PRODUTOS!#REF!</f>
        <v>#REF!</v>
      </c>
      <c r="O6" s="4"/>
      <c r="P6" s="48" t="e">
        <f t="shared" si="0"/>
        <v>#REF!</v>
      </c>
      <c r="Q6" s="77" t="e">
        <f>P6/N6</f>
        <v>#REF!</v>
      </c>
    </row>
    <row r="7" spans="1:18" ht="30" customHeight="1">
      <c r="A7" s="42" t="e">
        <f>PRODUTOS!#REF!</f>
        <v>#REF!</v>
      </c>
      <c r="B7" s="43" t="e">
        <f>PRODUTOS!#REF!</f>
        <v>#REF!</v>
      </c>
      <c r="C7" s="218" t="e">
        <f>PRODUTOS!#REF!</f>
        <v>#REF!</v>
      </c>
      <c r="D7" s="218" t="e">
        <f>PRODUTOS!#REF!</f>
        <v>#REF!</v>
      </c>
      <c r="E7" s="218" t="e">
        <f>PRODUTOS!#REF!</f>
        <v>#REF!</v>
      </c>
      <c r="F7" s="218" t="e">
        <f>PRODUTOS!#REF!</f>
        <v>#REF!</v>
      </c>
      <c r="G7" s="218" t="e">
        <f>PRODUTOS!#REF!</f>
        <v>#REF!</v>
      </c>
      <c r="H7" s="218" t="e">
        <f>PRODUTOS!#REF!</f>
        <v>#REF!</v>
      </c>
      <c r="I7" s="218" t="e">
        <f>PRODUTOS!#REF!</f>
        <v>#REF!</v>
      </c>
      <c r="J7" s="218" t="e">
        <f>PRODUTOS!#REF!</f>
        <v>#REF!</v>
      </c>
      <c r="K7" s="218" t="e">
        <f>PRODUTOS!#REF!</f>
        <v>#REF!</v>
      </c>
      <c r="L7" s="218" t="e">
        <f>PRODUTOS!#REF!</f>
        <v>#REF!</v>
      </c>
      <c r="M7" s="218" t="e">
        <f>PRODUTOS!#REF!</f>
        <v>#REF!</v>
      </c>
      <c r="N7" s="218" t="e">
        <f>PRODUTOS!#REF!</f>
        <v>#REF!</v>
      </c>
      <c r="O7" s="4"/>
      <c r="P7" s="48" t="e">
        <f t="shared" si="0"/>
        <v>#REF!</v>
      </c>
      <c r="Q7" s="77" t="e">
        <f t="shared" ref="Q7:Q25" si="1">P7/N7</f>
        <v>#REF!</v>
      </c>
      <c r="R7" s="45"/>
    </row>
    <row r="8" spans="1:18" ht="30" customHeight="1">
      <c r="A8" s="42" t="e">
        <f>PRODUTOS!#REF!</f>
        <v>#REF!</v>
      </c>
      <c r="B8" s="41" t="e">
        <f>PRODUTOS!#REF!</f>
        <v>#REF!</v>
      </c>
      <c r="C8" s="218"/>
      <c r="D8" s="218"/>
      <c r="E8" s="218"/>
      <c r="F8" s="218"/>
      <c r="G8" s="218"/>
      <c r="H8" s="218"/>
      <c r="I8" s="218"/>
      <c r="J8" s="218"/>
      <c r="K8" s="218"/>
      <c r="L8" s="218" t="e">
        <f>PRODUTOS!#REF!</f>
        <v>#REF!</v>
      </c>
      <c r="M8" s="218"/>
      <c r="N8" s="218"/>
      <c r="O8" s="4"/>
      <c r="P8" s="48" t="e">
        <f t="shared" si="0"/>
        <v>#REF!</v>
      </c>
      <c r="Q8" s="77"/>
    </row>
    <row r="9" spans="1:18" ht="36.6" customHeight="1">
      <c r="A9" s="204" t="e">
        <f>PRODUTOS!#REF!</f>
        <v>#REF!</v>
      </c>
      <c r="B9" s="203" t="e">
        <f>PRODUTOS!#REF!</f>
        <v>#REF!</v>
      </c>
      <c r="C9" s="205"/>
      <c r="D9" s="205"/>
      <c r="E9" s="205"/>
      <c r="F9" s="205"/>
      <c r="G9" s="205"/>
      <c r="H9" s="205"/>
      <c r="I9" s="205"/>
      <c r="J9" s="205"/>
      <c r="K9" s="205"/>
      <c r="L9" s="205"/>
      <c r="M9" s="205"/>
      <c r="N9" s="206"/>
      <c r="O9" s="4"/>
      <c r="P9" s="48"/>
      <c r="Q9" s="77"/>
    </row>
    <row r="10" spans="1:18" ht="30" customHeight="1">
      <c r="A10" s="3" t="e">
        <f>PRODUTOS!#REF!</f>
        <v>#REF!</v>
      </c>
      <c r="B10" s="41" t="e">
        <f>PRODUTOS!#REF!</f>
        <v>#REF!</v>
      </c>
      <c r="C10" s="219" t="e">
        <f>PRODUTOS!#REF!</f>
        <v>#REF!</v>
      </c>
      <c r="D10" s="219" t="e">
        <f>PRODUTOS!#REF!</f>
        <v>#REF!</v>
      </c>
      <c r="E10" s="219" t="e">
        <f>PRODUTOS!#REF!</f>
        <v>#REF!</v>
      </c>
      <c r="F10" s="219" t="e">
        <f>PRODUTOS!#REF!</f>
        <v>#REF!</v>
      </c>
      <c r="G10" s="219" t="e">
        <f>PRODUTOS!#REF!</f>
        <v>#REF!</v>
      </c>
      <c r="H10" s="219" t="e">
        <f>PRODUTOS!#REF!</f>
        <v>#REF!</v>
      </c>
      <c r="I10" s="219" t="e">
        <f>PRODUTOS!#REF!</f>
        <v>#REF!</v>
      </c>
      <c r="J10" s="219" t="e">
        <f>PRODUTOS!#REF!</f>
        <v>#REF!</v>
      </c>
      <c r="K10" s="219" t="e">
        <f>PRODUTOS!#REF!</f>
        <v>#REF!</v>
      </c>
      <c r="L10" s="219" t="e">
        <f>PRODUTOS!#REF!</f>
        <v>#REF!</v>
      </c>
      <c r="M10" s="219" t="e">
        <f>PRODUTOS!#REF!</f>
        <v>#REF!</v>
      </c>
      <c r="N10" s="219" t="e">
        <f>PRODUTOS!#REF!</f>
        <v>#REF!</v>
      </c>
      <c r="O10" s="4"/>
      <c r="P10" s="48" t="e">
        <f>SUM(C10:N10)</f>
        <v>#REF!</v>
      </c>
      <c r="Q10" s="77" t="e">
        <f t="shared" si="1"/>
        <v>#REF!</v>
      </c>
    </row>
    <row r="11" spans="1:18" ht="48.95" customHeight="1">
      <c r="A11" s="153" t="e">
        <f>PRODUTOS!#REF!</f>
        <v>#REF!</v>
      </c>
      <c r="B11" s="197" t="e">
        <f>PRODUTOS!#REF!</f>
        <v>#REF!</v>
      </c>
      <c r="C11" s="219" t="e">
        <f>PRODUTOS!#REF!</f>
        <v>#REF!</v>
      </c>
      <c r="D11" s="219" t="e">
        <f>PRODUTOS!#REF!</f>
        <v>#REF!</v>
      </c>
      <c r="E11" s="219" t="e">
        <f>PRODUTOS!#REF!</f>
        <v>#REF!</v>
      </c>
      <c r="F11" s="219" t="e">
        <f>PRODUTOS!#REF!</f>
        <v>#REF!</v>
      </c>
      <c r="G11" s="219" t="e">
        <f>PRODUTOS!#REF!</f>
        <v>#REF!</v>
      </c>
      <c r="H11" s="219" t="e">
        <f>PRODUTOS!#REF!</f>
        <v>#REF!</v>
      </c>
      <c r="I11" s="219" t="e">
        <f>PRODUTOS!#REF!</f>
        <v>#REF!</v>
      </c>
      <c r="J11" s="219" t="e">
        <f>PRODUTOS!#REF!</f>
        <v>#REF!</v>
      </c>
      <c r="K11" s="219" t="e">
        <f>PRODUTOS!#REF!</f>
        <v>#REF!</v>
      </c>
      <c r="L11" s="219" t="e">
        <f>PRODUTOS!#REF!</f>
        <v>#REF!</v>
      </c>
      <c r="M11" s="219" t="e">
        <f>PRODUTOS!#REF!</f>
        <v>#REF!</v>
      </c>
      <c r="N11" s="219" t="e">
        <f>PRODUTOS!#REF!</f>
        <v>#REF!</v>
      </c>
      <c r="O11" s="4"/>
      <c r="P11" s="48" t="e">
        <f>SUM(C11:N11)</f>
        <v>#REF!</v>
      </c>
      <c r="Q11" s="77" t="e">
        <f t="shared" si="1"/>
        <v>#REF!</v>
      </c>
    </row>
    <row r="12" spans="1:18" ht="35.1" customHeight="1">
      <c r="A12" s="207" t="e">
        <f>PRODUTOS!#REF!</f>
        <v>#REF!</v>
      </c>
      <c r="B12" s="208" t="e">
        <f>PRODUTOS!#REF!</f>
        <v>#REF!</v>
      </c>
      <c r="C12" s="209"/>
      <c r="D12" s="209"/>
      <c r="E12" s="209"/>
      <c r="F12" s="209"/>
      <c r="G12" s="209"/>
      <c r="H12" s="209"/>
      <c r="I12" s="209"/>
      <c r="J12" s="209"/>
      <c r="K12" s="209"/>
      <c r="L12" s="209"/>
      <c r="M12" s="209"/>
      <c r="N12" s="210"/>
      <c r="O12" s="4"/>
      <c r="P12" s="48"/>
      <c r="Q12" s="77"/>
    </row>
    <row r="13" spans="1:18" ht="35.1" customHeight="1">
      <c r="A13" s="190" t="e">
        <f>PRODUTOS!#REF!</f>
        <v>#REF!</v>
      </c>
      <c r="B13" s="197" t="e">
        <f>PRODUTOS!#REF!</f>
        <v>#REF!</v>
      </c>
      <c r="C13" s="220" t="e">
        <f>PRODUTOS!#REF!</f>
        <v>#REF!</v>
      </c>
      <c r="D13" s="219" t="e">
        <f>PRODUTOS!#REF!</f>
        <v>#REF!</v>
      </c>
      <c r="E13" s="219" t="e">
        <f>PRODUTOS!#REF!</f>
        <v>#REF!</v>
      </c>
      <c r="F13" s="219" t="e">
        <f>PRODUTOS!#REF!</f>
        <v>#REF!</v>
      </c>
      <c r="G13" s="219" t="e">
        <f>PRODUTOS!#REF!</f>
        <v>#REF!</v>
      </c>
      <c r="H13" s="219" t="e">
        <f>PRODUTOS!#REF!</f>
        <v>#REF!</v>
      </c>
      <c r="I13" s="219" t="e">
        <f>PRODUTOS!#REF!</f>
        <v>#REF!</v>
      </c>
      <c r="J13" s="219" t="e">
        <f>PRODUTOS!#REF!</f>
        <v>#REF!</v>
      </c>
      <c r="K13" s="219" t="e">
        <f>PRODUTOS!#REF!</f>
        <v>#REF!</v>
      </c>
      <c r="L13" s="219" t="e">
        <f>PRODUTOS!#REF!</f>
        <v>#REF!</v>
      </c>
      <c r="M13" s="219" t="e">
        <f>PRODUTOS!#REF!</f>
        <v>#REF!</v>
      </c>
      <c r="N13" s="219" t="e">
        <f>PRODUTOS!#REF!</f>
        <v>#REF!</v>
      </c>
      <c r="O13" s="4"/>
      <c r="P13" s="48" t="e">
        <f t="shared" ref="P13:P25" si="2">SUM(C13:N13)</f>
        <v>#REF!</v>
      </c>
      <c r="Q13" s="77" t="e">
        <f t="shared" si="1"/>
        <v>#REF!</v>
      </c>
    </row>
    <row r="14" spans="1:18" ht="30" customHeight="1">
      <c r="A14" s="190" t="e">
        <f>PRODUTOS!#REF!</f>
        <v>#REF!</v>
      </c>
      <c r="B14" s="197" t="e">
        <f>PRODUTOS!#REF!</f>
        <v>#REF!</v>
      </c>
      <c r="C14" s="220" t="e">
        <f>PRODUTOS!#REF!</f>
        <v>#REF!</v>
      </c>
      <c r="D14" s="219" t="e">
        <f>PRODUTOS!#REF!</f>
        <v>#REF!</v>
      </c>
      <c r="E14" s="219" t="e">
        <f>PRODUTOS!#REF!</f>
        <v>#REF!</v>
      </c>
      <c r="F14" s="219" t="e">
        <f>PRODUTOS!#REF!</f>
        <v>#REF!</v>
      </c>
      <c r="G14" s="219" t="e">
        <f>PRODUTOS!#REF!</f>
        <v>#REF!</v>
      </c>
      <c r="H14" s="219" t="e">
        <f>PRODUTOS!#REF!</f>
        <v>#REF!</v>
      </c>
      <c r="I14" s="219" t="e">
        <f>PRODUTOS!#REF!</f>
        <v>#REF!</v>
      </c>
      <c r="J14" s="219" t="e">
        <f>PRODUTOS!#REF!</f>
        <v>#REF!</v>
      </c>
      <c r="K14" s="219" t="e">
        <f>PRODUTOS!#REF!</f>
        <v>#REF!</v>
      </c>
      <c r="L14" s="219" t="e">
        <f>PRODUTOS!#REF!</f>
        <v>#REF!</v>
      </c>
      <c r="M14" s="219" t="e">
        <f>PRODUTOS!#REF!</f>
        <v>#REF!</v>
      </c>
      <c r="N14" s="219" t="e">
        <f>PRODUTOS!#REF!</f>
        <v>#REF!</v>
      </c>
      <c r="O14" s="4"/>
      <c r="P14" s="48" t="e">
        <f t="shared" si="2"/>
        <v>#REF!</v>
      </c>
      <c r="Q14" s="77" t="e">
        <f t="shared" si="1"/>
        <v>#REF!</v>
      </c>
    </row>
    <row r="15" spans="1:18" ht="30" customHeight="1">
      <c r="A15" s="204" t="e">
        <f>PRODUTOS!#REF!</f>
        <v>#REF!</v>
      </c>
      <c r="B15" s="203" t="e">
        <f>PRODUTOS!#REF!</f>
        <v>#REF!</v>
      </c>
      <c r="C15" s="205"/>
      <c r="D15" s="205"/>
      <c r="E15" s="205"/>
      <c r="F15" s="205"/>
      <c r="G15" s="205"/>
      <c r="H15" s="205"/>
      <c r="I15" s="205"/>
      <c r="J15" s="205"/>
      <c r="K15" s="205"/>
      <c r="L15" s="205"/>
      <c r="M15" s="205"/>
      <c r="N15" s="206"/>
      <c r="O15" s="4"/>
      <c r="P15" s="48"/>
      <c r="Q15" s="77"/>
    </row>
    <row r="16" spans="1:18" ht="46.5" customHeight="1">
      <c r="A16" s="190" t="e">
        <f>PRODUTOS!#REF!</f>
        <v>#REF!</v>
      </c>
      <c r="B16" s="197" t="e">
        <f>PRODUTOS!#REF!</f>
        <v>#REF!</v>
      </c>
      <c r="C16" s="220" t="e">
        <f>PRODUTOS!#REF!</f>
        <v>#REF!</v>
      </c>
      <c r="D16" s="219" t="e">
        <f>PRODUTOS!#REF!</f>
        <v>#REF!</v>
      </c>
      <c r="E16" s="219" t="e">
        <f>PRODUTOS!#REF!</f>
        <v>#REF!</v>
      </c>
      <c r="F16" s="219" t="e">
        <f>PRODUTOS!#REF!</f>
        <v>#REF!</v>
      </c>
      <c r="G16" s="219" t="e">
        <f>PRODUTOS!#REF!</f>
        <v>#REF!</v>
      </c>
      <c r="H16" s="219" t="e">
        <f>PRODUTOS!#REF!</f>
        <v>#REF!</v>
      </c>
      <c r="I16" s="219" t="e">
        <f>PRODUTOS!#REF!</f>
        <v>#REF!</v>
      </c>
      <c r="J16" s="219" t="e">
        <f>PRODUTOS!#REF!</f>
        <v>#REF!</v>
      </c>
      <c r="K16" s="219" t="e">
        <f>PRODUTOS!#REF!</f>
        <v>#REF!</v>
      </c>
      <c r="L16" s="219" t="e">
        <f>PRODUTOS!#REF!</f>
        <v>#REF!</v>
      </c>
      <c r="M16" s="219" t="e">
        <f>PRODUTOS!#REF!</f>
        <v>#REF!</v>
      </c>
      <c r="N16" s="219" t="e">
        <f>PRODUTOS!#REF!</f>
        <v>#REF!</v>
      </c>
      <c r="O16" s="4"/>
      <c r="P16" s="48" t="e">
        <f t="shared" si="2"/>
        <v>#REF!</v>
      </c>
      <c r="Q16" s="77" t="e">
        <f t="shared" si="1"/>
        <v>#REF!</v>
      </c>
    </row>
    <row r="17" spans="1:17" ht="58.5" customHeight="1">
      <c r="A17" s="190" t="e">
        <f>PRODUTOS!#REF!</f>
        <v>#REF!</v>
      </c>
      <c r="B17" s="197" t="e">
        <f>PRODUTOS!#REF!</f>
        <v>#REF!</v>
      </c>
      <c r="C17" s="220" t="e">
        <f>PRODUTOS!#REF!</f>
        <v>#REF!</v>
      </c>
      <c r="D17" s="219" t="e">
        <f>PRODUTOS!#REF!</f>
        <v>#REF!</v>
      </c>
      <c r="E17" s="219" t="e">
        <f>PRODUTOS!#REF!</f>
        <v>#REF!</v>
      </c>
      <c r="F17" s="219" t="e">
        <f>PRODUTOS!#REF!</f>
        <v>#REF!</v>
      </c>
      <c r="G17" s="219" t="e">
        <f>PRODUTOS!#REF!</f>
        <v>#REF!</v>
      </c>
      <c r="H17" s="219" t="e">
        <f>PRODUTOS!#REF!</f>
        <v>#REF!</v>
      </c>
      <c r="I17" s="219" t="e">
        <f>PRODUTOS!#REF!</f>
        <v>#REF!</v>
      </c>
      <c r="J17" s="219" t="e">
        <f>PRODUTOS!#REF!</f>
        <v>#REF!</v>
      </c>
      <c r="K17" s="219" t="e">
        <f>PRODUTOS!#REF!</f>
        <v>#REF!</v>
      </c>
      <c r="L17" s="219" t="e">
        <f>PRODUTOS!#REF!</f>
        <v>#REF!</v>
      </c>
      <c r="M17" s="219" t="e">
        <f>PRODUTOS!#REF!</f>
        <v>#REF!</v>
      </c>
      <c r="N17" s="219" t="e">
        <f>PRODUTOS!#REF!</f>
        <v>#REF!</v>
      </c>
      <c r="O17" s="4"/>
      <c r="P17" s="48" t="e">
        <f t="shared" si="2"/>
        <v>#REF!</v>
      </c>
      <c r="Q17" s="77" t="e">
        <f t="shared" si="1"/>
        <v>#REF!</v>
      </c>
    </row>
    <row r="18" spans="1:17" ht="30" customHeight="1">
      <c r="A18" s="190" t="e">
        <f>PRODUTOS!#REF!</f>
        <v>#REF!</v>
      </c>
      <c r="B18" s="197" t="e">
        <f>PRODUTOS!#REF!</f>
        <v>#REF!</v>
      </c>
      <c r="C18" s="221" t="e">
        <f>PRODUTOS!#REF!</f>
        <v>#REF!</v>
      </c>
      <c r="D18" s="221"/>
      <c r="E18" s="221" t="e">
        <f>PRODUTOS!#REF!</f>
        <v>#REF!</v>
      </c>
      <c r="F18" s="221"/>
      <c r="G18" s="221" t="e">
        <f>PRODUTOS!#REF!</f>
        <v>#REF!</v>
      </c>
      <c r="H18" s="221"/>
      <c r="I18" s="221"/>
      <c r="J18" s="221" t="e">
        <f>PRODUTOS!#REF!</f>
        <v>#REF!</v>
      </c>
      <c r="K18" s="221"/>
      <c r="L18" s="221" t="e">
        <f>PRODUTOS!#REF!</f>
        <v>#REF!</v>
      </c>
      <c r="M18" s="221"/>
      <c r="N18" s="221"/>
      <c r="O18" s="4"/>
      <c r="P18" s="48" t="e">
        <f t="shared" si="2"/>
        <v>#REF!</v>
      </c>
      <c r="Q18" s="77" t="e">
        <f>P18/L18</f>
        <v>#REF!</v>
      </c>
    </row>
    <row r="19" spans="1:17" ht="30" customHeight="1">
      <c r="A19" s="200" t="e">
        <f>PRODUTOS!#REF!</f>
        <v>#REF!</v>
      </c>
      <c r="B19" s="197" t="e">
        <f>PRODUTOS!#REF!</f>
        <v>#REF!</v>
      </c>
      <c r="C19" s="221"/>
      <c r="D19" s="221"/>
      <c r="E19" s="221" t="e">
        <f>PRODUTOS!#REF!</f>
        <v>#REF!</v>
      </c>
      <c r="F19" s="221"/>
      <c r="G19" s="221"/>
      <c r="H19" s="221"/>
      <c r="I19" s="221"/>
      <c r="J19" s="221"/>
      <c r="K19" s="221" t="e">
        <f>PRODUTOS!#REF!</f>
        <v>#REF!</v>
      </c>
      <c r="L19" s="221"/>
      <c r="M19" s="221"/>
      <c r="N19" s="221"/>
      <c r="O19" s="4"/>
      <c r="P19" s="48" t="e">
        <f t="shared" si="2"/>
        <v>#REF!</v>
      </c>
      <c r="Q19" s="77" t="e">
        <f>P19/K19</f>
        <v>#REF!</v>
      </c>
    </row>
    <row r="20" spans="1:17" ht="30" customHeight="1">
      <c r="A20" s="201" t="e">
        <f>PRODUTOS!#REF!</f>
        <v>#REF!</v>
      </c>
      <c r="B20" s="203" t="e">
        <f>PRODUTOS!#REF!</f>
        <v>#REF!</v>
      </c>
      <c r="C20" s="202"/>
      <c r="D20" s="202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4"/>
      <c r="P20" s="48"/>
      <c r="Q20" s="77"/>
    </row>
    <row r="21" spans="1:17" ht="30" customHeight="1">
      <c r="A21" s="200" t="e">
        <f>PRODUTOS!#REF!</f>
        <v>#REF!</v>
      </c>
      <c r="B21" s="197" t="e">
        <f>PRODUTOS!#REF!</f>
        <v>#REF!</v>
      </c>
      <c r="C21" s="221" t="e">
        <f>PRODUTOS!#REF!*(PRODUTOS!#REF!/36)</f>
        <v>#REF!</v>
      </c>
      <c r="D21" s="221" t="e">
        <f>PRODUTOS!#REF!*(PRODUTOS!#REF!/36)</f>
        <v>#REF!</v>
      </c>
      <c r="E21" s="221" t="e">
        <f>PRODUTOS!#REF!*(PRODUTOS!#REF!/36)</f>
        <v>#REF!</v>
      </c>
      <c r="F21" s="221" t="e">
        <f>PRODUTOS!#REF!*(PRODUTOS!#REF!/36)</f>
        <v>#REF!</v>
      </c>
      <c r="G21" s="221" t="e">
        <f>PRODUTOS!#REF!*(PRODUTOS!#REF!/36)</f>
        <v>#REF!</v>
      </c>
      <c r="H21" s="221" t="e">
        <f>PRODUTOS!#REF!*(PRODUTOS!#REF!/36)</f>
        <v>#REF!</v>
      </c>
      <c r="I21" s="221" t="e">
        <f>PRODUTOS!#REF!*(PRODUTOS!#REF!/36)</f>
        <v>#REF!</v>
      </c>
      <c r="J21" s="221" t="e">
        <f>PRODUTOS!#REF!*(PRODUTOS!#REF!/36)</f>
        <v>#REF!</v>
      </c>
      <c r="K21" s="221" t="e">
        <f>PRODUTOS!#REF!*(PRODUTOS!#REF!/36)</f>
        <v>#REF!</v>
      </c>
      <c r="L21" s="221" t="e">
        <f>PRODUTOS!#REF!*(PRODUTOS!#REF!/36)</f>
        <v>#REF!</v>
      </c>
      <c r="M21" s="221" t="e">
        <f>PRODUTOS!#REF!*(PRODUTOS!#REF!/36)</f>
        <v>#REF!</v>
      </c>
      <c r="N21" s="221" t="e">
        <f>PRODUTOS!#REF!*(PRODUTOS!#REF!/36)</f>
        <v>#REF!</v>
      </c>
      <c r="O21" s="4"/>
      <c r="P21" s="48" t="e">
        <f t="shared" si="2"/>
        <v>#REF!</v>
      </c>
      <c r="Q21" s="77"/>
    </row>
    <row r="22" spans="1:17" ht="30" customHeight="1">
      <c r="A22" s="201" t="e">
        <f>PRODUTOS!#REF!</f>
        <v>#REF!</v>
      </c>
      <c r="B22" s="203" t="e">
        <f>PRODUTOS!#REF!</f>
        <v>#REF!</v>
      </c>
      <c r="C22" s="202"/>
      <c r="D22" s="202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4"/>
      <c r="P22" s="48"/>
      <c r="Q22" s="77"/>
    </row>
    <row r="23" spans="1:17" ht="30" customHeight="1">
      <c r="A23" s="200" t="e">
        <f>PRODUTOS!#REF!</f>
        <v>#REF!</v>
      </c>
      <c r="B23" s="197" t="e">
        <f>PRODUTOS!#REF!</f>
        <v>#REF!</v>
      </c>
      <c r="C23" s="221" t="e">
        <f>PRODUTOS!#REF!</f>
        <v>#REF!</v>
      </c>
      <c r="D23" s="221" t="e">
        <f>PRODUTOS!#REF!</f>
        <v>#REF!</v>
      </c>
      <c r="E23" s="221" t="e">
        <f>PRODUTOS!#REF!</f>
        <v>#REF!</v>
      </c>
      <c r="F23" s="221" t="e">
        <f>PRODUTOS!#REF!</f>
        <v>#REF!</v>
      </c>
      <c r="G23" s="221" t="e">
        <f>PRODUTOS!#REF!</f>
        <v>#REF!</v>
      </c>
      <c r="H23" s="221" t="e">
        <f>PRODUTOS!#REF!</f>
        <v>#REF!</v>
      </c>
      <c r="I23" s="221" t="e">
        <f>PRODUTOS!#REF!</f>
        <v>#REF!</v>
      </c>
      <c r="J23" s="221" t="e">
        <f>PRODUTOS!#REF!</f>
        <v>#REF!</v>
      </c>
      <c r="K23" s="221" t="e">
        <f>PRODUTOS!#REF!</f>
        <v>#REF!</v>
      </c>
      <c r="L23" s="221" t="e">
        <f>PRODUTOS!#REF!</f>
        <v>#REF!</v>
      </c>
      <c r="M23" s="221" t="e">
        <f>PRODUTOS!#REF!</f>
        <v>#REF!</v>
      </c>
      <c r="N23" s="221" t="e">
        <f>PRODUTOS!#REF!</f>
        <v>#REF!</v>
      </c>
      <c r="O23" s="4"/>
      <c r="P23" s="48" t="e">
        <f t="shared" si="2"/>
        <v>#REF!</v>
      </c>
      <c r="Q23" s="77" t="e">
        <f t="shared" si="1"/>
        <v>#REF!</v>
      </c>
    </row>
    <row r="24" spans="1:17" ht="30" customHeight="1">
      <c r="A24" s="201" t="e">
        <f>PRODUTOS!#REF!</f>
        <v>#REF!</v>
      </c>
      <c r="B24" s="203" t="e">
        <f>PRODUTOS!#REF!</f>
        <v>#REF!</v>
      </c>
      <c r="C24" s="202"/>
      <c r="D24" s="202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4"/>
      <c r="P24" s="48"/>
      <c r="Q24" s="77"/>
    </row>
    <row r="25" spans="1:17" ht="30" customHeight="1">
      <c r="A25" s="200" t="e">
        <f>PRODUTOS!#REF!</f>
        <v>#REF!</v>
      </c>
      <c r="B25" s="197" t="e">
        <f>PRODUTOS!#REF!</f>
        <v>#REF!</v>
      </c>
      <c r="C25" s="219" t="e">
        <f>PRODUTOS!#REF!</f>
        <v>#REF!</v>
      </c>
      <c r="D25" s="219" t="e">
        <f>PRODUTOS!#REF!</f>
        <v>#REF!</v>
      </c>
      <c r="E25" s="219" t="e">
        <f>PRODUTOS!#REF!</f>
        <v>#REF!</v>
      </c>
      <c r="F25" s="219" t="e">
        <f>PRODUTOS!#REF!</f>
        <v>#REF!</v>
      </c>
      <c r="G25" s="219" t="e">
        <f>PRODUTOS!#REF!</f>
        <v>#REF!</v>
      </c>
      <c r="H25" s="219" t="e">
        <f>PRODUTOS!#REF!</f>
        <v>#REF!</v>
      </c>
      <c r="I25" s="219" t="e">
        <f>PRODUTOS!#REF!</f>
        <v>#REF!</v>
      </c>
      <c r="J25" s="219" t="e">
        <f>PRODUTOS!#REF!</f>
        <v>#REF!</v>
      </c>
      <c r="K25" s="219" t="e">
        <f>PRODUTOS!#REF!</f>
        <v>#REF!</v>
      </c>
      <c r="L25" s="219" t="e">
        <f>PRODUTOS!#REF!</f>
        <v>#REF!</v>
      </c>
      <c r="M25" s="219" t="e">
        <f>PRODUTOS!#REF!</f>
        <v>#REF!</v>
      </c>
      <c r="N25" s="219" t="e">
        <f>PRODUTOS!#REF!</f>
        <v>#REF!</v>
      </c>
      <c r="O25" s="4"/>
      <c r="P25" s="48" t="e">
        <f t="shared" si="2"/>
        <v>#REF!</v>
      </c>
      <c r="Q25" s="77" t="e">
        <f t="shared" si="1"/>
        <v>#REF!</v>
      </c>
    </row>
    <row r="26" spans="1:17" ht="30" customHeight="1">
      <c r="A26" s="78"/>
      <c r="B26" s="79"/>
      <c r="C26" s="163"/>
      <c r="D26" s="163"/>
      <c r="E26" s="163"/>
      <c r="F26" s="163"/>
      <c r="G26" s="163"/>
      <c r="H26" s="163"/>
      <c r="I26" s="163"/>
      <c r="J26" s="163"/>
      <c r="K26" s="163"/>
      <c r="L26" s="163"/>
      <c r="M26" s="163"/>
      <c r="N26" s="163"/>
      <c r="O26" s="4"/>
      <c r="P26" s="45"/>
      <c r="Q26" s="77"/>
    </row>
    <row r="27" spans="1:17" ht="30" customHeight="1">
      <c r="A27" s="144" t="s">
        <v>135</v>
      </c>
      <c r="B27" s="144"/>
      <c r="C27" s="144"/>
      <c r="D27" s="145"/>
      <c r="E27" s="145"/>
      <c r="F27" s="145"/>
      <c r="G27" s="145"/>
      <c r="H27" s="146" t="s">
        <v>136</v>
      </c>
      <c r="I27" s="145"/>
      <c r="J27" s="145"/>
      <c r="K27" s="145"/>
      <c r="L27" s="145"/>
      <c r="M27" s="145"/>
      <c r="N27" s="147"/>
      <c r="O27" s="98"/>
      <c r="P27" s="98"/>
      <c r="Q27" s="98"/>
    </row>
    <row r="28" spans="1:17" ht="30" customHeight="1">
      <c r="A28" s="198" t="s">
        <v>137</v>
      </c>
      <c r="B28" s="199" t="s">
        <v>138</v>
      </c>
      <c r="C28" s="198">
        <v>1</v>
      </c>
      <c r="D28" s="198">
        <v>2</v>
      </c>
      <c r="E28" s="198">
        <v>3</v>
      </c>
      <c r="F28" s="198">
        <v>4</v>
      </c>
      <c r="G28" s="198">
        <v>5</v>
      </c>
      <c r="H28" s="198">
        <v>6</v>
      </c>
      <c r="I28" s="198">
        <v>7</v>
      </c>
      <c r="J28" s="198">
        <v>8</v>
      </c>
      <c r="K28" s="198">
        <v>9</v>
      </c>
      <c r="L28" s="198">
        <v>10</v>
      </c>
      <c r="M28" s="198">
        <v>11</v>
      </c>
      <c r="N28" s="198">
        <v>12</v>
      </c>
    </row>
    <row r="29" spans="1:17" ht="30" customHeight="1">
      <c r="A29" s="211" t="e">
        <f>PRODUTOS!#REF!</f>
        <v>#REF!</v>
      </c>
      <c r="B29" s="212" t="e">
        <f>PRODUTOS!#REF!</f>
        <v>#REF!</v>
      </c>
      <c r="C29" s="213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4"/>
    </row>
    <row r="30" spans="1:17" ht="30" customHeight="1">
      <c r="A30" s="42" t="e">
        <f>PRODUTOS!#REF!</f>
        <v>#REF!</v>
      </c>
      <c r="B30" s="43" t="e">
        <f>PRODUTOS!#REF!</f>
        <v>#REF!</v>
      </c>
      <c r="C30" s="217" t="e">
        <f>PRODUTOS!#REF!</f>
        <v>#REF!</v>
      </c>
      <c r="D30" s="217" t="e">
        <f>PRODUTOS!#REF!</f>
        <v>#REF!</v>
      </c>
      <c r="E30" s="217" t="e">
        <f>PRODUTOS!#REF!</f>
        <v>#REF!</v>
      </c>
      <c r="F30" s="217" t="e">
        <f>PRODUTOS!#REF!</f>
        <v>#REF!</v>
      </c>
      <c r="G30" s="217" t="e">
        <f>PRODUTOS!#REF!</f>
        <v>#REF!</v>
      </c>
      <c r="H30" s="217" t="e">
        <f>PRODUTOS!#REF!</f>
        <v>#REF!</v>
      </c>
      <c r="I30" s="217" t="e">
        <f>PRODUTOS!#REF!</f>
        <v>#REF!</v>
      </c>
      <c r="J30" s="217" t="e">
        <f>PRODUTOS!#REF!</f>
        <v>#REF!</v>
      </c>
      <c r="K30" s="217" t="e">
        <f>PRODUTOS!#REF!</f>
        <v>#REF!</v>
      </c>
      <c r="L30" s="217" t="e">
        <f>PRODUTOS!#REF!</f>
        <v>#REF!</v>
      </c>
      <c r="M30" s="217" t="e">
        <f>PRODUTOS!#REF!</f>
        <v>#REF!</v>
      </c>
      <c r="N30" s="217" t="e">
        <f>PRODUTOS!#REF!</f>
        <v>#REF!</v>
      </c>
      <c r="O30" s="4"/>
      <c r="P30" s="48" t="e">
        <f t="shared" ref="P30:P34" si="3">SUM(C30:N30)</f>
        <v>#REF!</v>
      </c>
      <c r="Q30" s="77" t="e">
        <f>P30/N30</f>
        <v>#REF!</v>
      </c>
    </row>
    <row r="31" spans="1:17" ht="30" customHeight="1">
      <c r="A31" s="42" t="e">
        <f>PRODUTOS!#REF!</f>
        <v>#REF!</v>
      </c>
      <c r="B31" s="43" t="e">
        <f>PRODUTOS!#REF!</f>
        <v>#REF!</v>
      </c>
      <c r="C31" s="218" t="e">
        <f>PRODUTOS!#REF!</f>
        <v>#REF!</v>
      </c>
      <c r="D31" s="218" t="e">
        <f>PRODUTOS!#REF!</f>
        <v>#REF!</v>
      </c>
      <c r="E31" s="218" t="e">
        <f>PRODUTOS!#REF!</f>
        <v>#REF!</v>
      </c>
      <c r="F31" s="218" t="e">
        <f>PRODUTOS!#REF!</f>
        <v>#REF!</v>
      </c>
      <c r="G31" s="218" t="e">
        <f>PRODUTOS!#REF!</f>
        <v>#REF!</v>
      </c>
      <c r="H31" s="218" t="e">
        <f>PRODUTOS!#REF!</f>
        <v>#REF!</v>
      </c>
      <c r="I31" s="218" t="e">
        <f>PRODUTOS!#REF!</f>
        <v>#REF!</v>
      </c>
      <c r="J31" s="218" t="e">
        <f>PRODUTOS!#REF!</f>
        <v>#REF!</v>
      </c>
      <c r="K31" s="218" t="e">
        <f>PRODUTOS!#REF!</f>
        <v>#REF!</v>
      </c>
      <c r="L31" s="218" t="e">
        <f>PRODUTOS!#REF!</f>
        <v>#REF!</v>
      </c>
      <c r="M31" s="218" t="e">
        <f>PRODUTOS!#REF!</f>
        <v>#REF!</v>
      </c>
      <c r="N31" s="218" t="e">
        <f>PRODUTOS!#REF!</f>
        <v>#REF!</v>
      </c>
      <c r="O31" s="4"/>
      <c r="P31" s="48" t="e">
        <f t="shared" si="3"/>
        <v>#REF!</v>
      </c>
      <c r="Q31" s="77" t="e">
        <f>P31/N31</f>
        <v>#REF!</v>
      </c>
    </row>
    <row r="32" spans="1:17" ht="30" customHeight="1">
      <c r="A32" s="42" t="e">
        <f>PRODUTOS!#REF!</f>
        <v>#REF!</v>
      </c>
      <c r="B32" s="43" t="e">
        <f>PRODUTOS!#REF!</f>
        <v>#REF!</v>
      </c>
      <c r="C32" s="218" t="e">
        <f>PRODUTOS!#REF!</f>
        <v>#REF!</v>
      </c>
      <c r="D32" s="218" t="e">
        <f>PRODUTOS!#REF!</f>
        <v>#REF!</v>
      </c>
      <c r="E32" s="218" t="e">
        <f>PRODUTOS!#REF!</f>
        <v>#REF!</v>
      </c>
      <c r="F32" s="218" t="e">
        <f>PRODUTOS!#REF!</f>
        <v>#REF!</v>
      </c>
      <c r="G32" s="218" t="e">
        <f>PRODUTOS!#REF!</f>
        <v>#REF!</v>
      </c>
      <c r="H32" s="218" t="e">
        <f>PRODUTOS!#REF!</f>
        <v>#REF!</v>
      </c>
      <c r="I32" s="218" t="e">
        <f>PRODUTOS!#REF!</f>
        <v>#REF!</v>
      </c>
      <c r="J32" s="218" t="e">
        <f>PRODUTOS!#REF!</f>
        <v>#REF!</v>
      </c>
      <c r="K32" s="218" t="e">
        <f>PRODUTOS!#REF!</f>
        <v>#REF!</v>
      </c>
      <c r="L32" s="218" t="e">
        <f>PRODUTOS!#REF!</f>
        <v>#REF!</v>
      </c>
      <c r="M32" s="218" t="e">
        <f>PRODUTOS!#REF!</f>
        <v>#REF!</v>
      </c>
      <c r="N32" s="218" t="e">
        <f>PRODUTOS!#REF!</f>
        <v>#REF!</v>
      </c>
      <c r="O32" s="4"/>
      <c r="P32" s="48" t="e">
        <f t="shared" si="3"/>
        <v>#REF!</v>
      </c>
      <c r="Q32" s="77" t="e">
        <f>P32/N32</f>
        <v>#REF!</v>
      </c>
    </row>
    <row r="33" spans="1:17" ht="30" customHeight="1">
      <c r="A33" s="42" t="e">
        <f>PRODUTOS!#REF!</f>
        <v>#REF!</v>
      </c>
      <c r="B33" s="43" t="e">
        <f>PRODUTOS!#REF!</f>
        <v>#REF!</v>
      </c>
      <c r="C33" s="218" t="e">
        <f>PRODUTOS!#REF!</f>
        <v>#REF!</v>
      </c>
      <c r="D33" s="218" t="e">
        <f>PRODUTOS!#REF!</f>
        <v>#REF!</v>
      </c>
      <c r="E33" s="218" t="e">
        <f>PRODUTOS!#REF!</f>
        <v>#REF!</v>
      </c>
      <c r="F33" s="218" t="e">
        <f>PRODUTOS!#REF!</f>
        <v>#REF!</v>
      </c>
      <c r="G33" s="218" t="e">
        <f>PRODUTOS!#REF!</f>
        <v>#REF!</v>
      </c>
      <c r="H33" s="218" t="e">
        <f>PRODUTOS!#REF!</f>
        <v>#REF!</v>
      </c>
      <c r="I33" s="218" t="e">
        <f>PRODUTOS!#REF!</f>
        <v>#REF!</v>
      </c>
      <c r="J33" s="218" t="e">
        <f>PRODUTOS!#REF!</f>
        <v>#REF!</v>
      </c>
      <c r="K33" s="218" t="e">
        <f>PRODUTOS!#REF!</f>
        <v>#REF!</v>
      </c>
      <c r="L33" s="218" t="e">
        <f>PRODUTOS!#REF!</f>
        <v>#REF!</v>
      </c>
      <c r="M33" s="218" t="e">
        <f>PRODUTOS!#REF!</f>
        <v>#REF!</v>
      </c>
      <c r="N33" s="218" t="e">
        <f>PRODUTOS!#REF!</f>
        <v>#REF!</v>
      </c>
      <c r="O33" s="4"/>
      <c r="P33" s="48" t="e">
        <f t="shared" si="3"/>
        <v>#REF!</v>
      </c>
      <c r="Q33" s="77" t="e">
        <f t="shared" ref="Q33" si="4">P33/N33</f>
        <v>#REF!</v>
      </c>
    </row>
    <row r="34" spans="1:17" ht="30" customHeight="1">
      <c r="A34" s="42" t="e">
        <f>PRODUTOS!#REF!</f>
        <v>#REF!</v>
      </c>
      <c r="B34" s="41" t="e">
        <f>PRODUTOS!#REF!</f>
        <v>#REF!</v>
      </c>
      <c r="C34" s="218"/>
      <c r="D34" s="218"/>
      <c r="E34" s="218"/>
      <c r="F34" s="218"/>
      <c r="G34" s="218"/>
      <c r="H34" s="218"/>
      <c r="I34" s="218"/>
      <c r="J34" s="218"/>
      <c r="K34" s="218"/>
      <c r="L34" s="218" t="e">
        <f>PRODUTOS!#REF!</f>
        <v>#REF!</v>
      </c>
      <c r="M34" s="218"/>
      <c r="N34" s="218"/>
      <c r="O34" s="4"/>
      <c r="P34" s="48" t="e">
        <f t="shared" si="3"/>
        <v>#REF!</v>
      </c>
      <c r="Q34" s="77"/>
    </row>
    <row r="35" spans="1:17" ht="30" customHeight="1">
      <c r="A35" s="204" t="e">
        <f>PRODUTOS!#REF!</f>
        <v>#REF!</v>
      </c>
      <c r="B35" s="203" t="e">
        <f>PRODUTOS!#REF!</f>
        <v>#REF!</v>
      </c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6"/>
      <c r="O35" s="4"/>
      <c r="P35" s="48"/>
      <c r="Q35" s="77"/>
    </row>
    <row r="36" spans="1:17" ht="30" customHeight="1">
      <c r="A36" s="3" t="e">
        <f>PRODUTOS!#REF!</f>
        <v>#REF!</v>
      </c>
      <c r="B36" s="41" t="e">
        <f>PRODUTOS!#REF!</f>
        <v>#REF!</v>
      </c>
      <c r="C36" s="219" t="e">
        <f>PRODUTOS!#REF!</f>
        <v>#REF!</v>
      </c>
      <c r="D36" s="219" t="e">
        <f>PRODUTOS!#REF!</f>
        <v>#REF!</v>
      </c>
      <c r="E36" s="219" t="e">
        <f>PRODUTOS!#REF!</f>
        <v>#REF!</v>
      </c>
      <c r="F36" s="219" t="e">
        <f>PRODUTOS!#REF!</f>
        <v>#REF!</v>
      </c>
      <c r="G36" s="219" t="e">
        <f>PRODUTOS!#REF!</f>
        <v>#REF!</v>
      </c>
      <c r="H36" s="219" t="e">
        <f>PRODUTOS!#REF!</f>
        <v>#REF!</v>
      </c>
      <c r="I36" s="219" t="e">
        <f>PRODUTOS!#REF!</f>
        <v>#REF!</v>
      </c>
      <c r="J36" s="219" t="e">
        <f>PRODUTOS!#REF!</f>
        <v>#REF!</v>
      </c>
      <c r="K36" s="219" t="e">
        <f>PRODUTOS!#REF!</f>
        <v>#REF!</v>
      </c>
      <c r="L36" s="219" t="e">
        <f>PRODUTOS!#REF!</f>
        <v>#REF!</v>
      </c>
      <c r="M36" s="219" t="e">
        <f>PRODUTOS!#REF!</f>
        <v>#REF!</v>
      </c>
      <c r="N36" s="219" t="e">
        <f>PRODUTOS!#REF!</f>
        <v>#REF!</v>
      </c>
      <c r="O36" s="4"/>
      <c r="P36" s="48" t="e">
        <f>SUM(C36:N36)</f>
        <v>#REF!</v>
      </c>
      <c r="Q36" s="77" t="e">
        <f t="shared" ref="Q36:Q37" si="5">P36/N36</f>
        <v>#REF!</v>
      </c>
    </row>
    <row r="37" spans="1:17" ht="30" customHeight="1">
      <c r="A37" s="153" t="e">
        <f>PRODUTOS!#REF!</f>
        <v>#REF!</v>
      </c>
      <c r="B37" s="197" t="e">
        <f>PRODUTOS!#REF!</f>
        <v>#REF!</v>
      </c>
      <c r="C37" s="219" t="e">
        <f>PRODUTOS!#REF!</f>
        <v>#REF!</v>
      </c>
      <c r="D37" s="219" t="e">
        <f>PRODUTOS!#REF!</f>
        <v>#REF!</v>
      </c>
      <c r="E37" s="219" t="e">
        <f>PRODUTOS!#REF!</f>
        <v>#REF!</v>
      </c>
      <c r="F37" s="219" t="e">
        <f>PRODUTOS!#REF!</f>
        <v>#REF!</v>
      </c>
      <c r="G37" s="219" t="e">
        <f>PRODUTOS!#REF!</f>
        <v>#REF!</v>
      </c>
      <c r="H37" s="219" t="e">
        <f>PRODUTOS!#REF!</f>
        <v>#REF!</v>
      </c>
      <c r="I37" s="219" t="e">
        <f>PRODUTOS!#REF!</f>
        <v>#REF!</v>
      </c>
      <c r="J37" s="219" t="e">
        <f>PRODUTOS!#REF!</f>
        <v>#REF!</v>
      </c>
      <c r="K37" s="219" t="e">
        <f>PRODUTOS!#REF!</f>
        <v>#REF!</v>
      </c>
      <c r="L37" s="219" t="e">
        <f>PRODUTOS!#REF!</f>
        <v>#REF!</v>
      </c>
      <c r="M37" s="219" t="e">
        <f>PRODUTOS!#REF!</f>
        <v>#REF!</v>
      </c>
      <c r="N37" s="219" t="e">
        <f>PRODUTOS!#REF!</f>
        <v>#REF!</v>
      </c>
      <c r="O37" s="4"/>
      <c r="P37" s="48" t="e">
        <f>SUM(C37:N37)</f>
        <v>#REF!</v>
      </c>
      <c r="Q37" s="77" t="e">
        <f t="shared" si="5"/>
        <v>#REF!</v>
      </c>
    </row>
    <row r="38" spans="1:17" ht="30" customHeight="1">
      <c r="A38" s="207" t="e">
        <f>PRODUTOS!#REF!</f>
        <v>#REF!</v>
      </c>
      <c r="B38" s="208" t="e">
        <f>PRODUTOS!#REF!</f>
        <v>#REF!</v>
      </c>
      <c r="C38" s="209"/>
      <c r="D38" s="209"/>
      <c r="E38" s="209"/>
      <c r="F38" s="209"/>
      <c r="G38" s="209"/>
      <c r="H38" s="209"/>
      <c r="I38" s="209"/>
      <c r="J38" s="209"/>
      <c r="K38" s="209"/>
      <c r="L38" s="209"/>
      <c r="M38" s="209"/>
      <c r="N38" s="210"/>
      <c r="O38" s="4"/>
      <c r="P38" s="48"/>
      <c r="Q38" s="77"/>
    </row>
    <row r="39" spans="1:17" ht="30" customHeight="1">
      <c r="A39" s="190" t="e">
        <f>PRODUTOS!#REF!</f>
        <v>#REF!</v>
      </c>
      <c r="B39" s="197" t="e">
        <f>PRODUTOS!#REF!</f>
        <v>#REF!</v>
      </c>
      <c r="C39" s="220" t="e">
        <f>PRODUTOS!#REF!</f>
        <v>#REF!</v>
      </c>
      <c r="D39" s="219" t="e">
        <f>PRODUTOS!#REF!</f>
        <v>#REF!</v>
      </c>
      <c r="E39" s="219" t="e">
        <f>PRODUTOS!#REF!</f>
        <v>#REF!</v>
      </c>
      <c r="F39" s="219" t="e">
        <f>PRODUTOS!#REF!</f>
        <v>#REF!</v>
      </c>
      <c r="G39" s="219" t="e">
        <f>PRODUTOS!#REF!</f>
        <v>#REF!</v>
      </c>
      <c r="H39" s="219" t="e">
        <f>PRODUTOS!#REF!</f>
        <v>#REF!</v>
      </c>
      <c r="I39" s="219" t="e">
        <f>PRODUTOS!#REF!</f>
        <v>#REF!</v>
      </c>
      <c r="J39" s="219" t="e">
        <f>PRODUTOS!#REF!</f>
        <v>#REF!</v>
      </c>
      <c r="K39" s="219" t="e">
        <f>PRODUTOS!#REF!</f>
        <v>#REF!</v>
      </c>
      <c r="L39" s="219" t="e">
        <f>PRODUTOS!#REF!</f>
        <v>#REF!</v>
      </c>
      <c r="M39" s="219" t="e">
        <f>PRODUTOS!#REF!</f>
        <v>#REF!</v>
      </c>
      <c r="N39" s="219" t="e">
        <f>PRODUTOS!#REF!</f>
        <v>#REF!</v>
      </c>
      <c r="O39" s="4"/>
      <c r="P39" s="48" t="e">
        <f t="shared" ref="P39:P51" si="6">SUM(C39:N39)</f>
        <v>#REF!</v>
      </c>
      <c r="Q39" s="77" t="e">
        <f t="shared" ref="Q39:Q40" si="7">P39/N39</f>
        <v>#REF!</v>
      </c>
    </row>
    <row r="40" spans="1:17" ht="30" customHeight="1">
      <c r="A40" s="190" t="e">
        <f>PRODUTOS!#REF!</f>
        <v>#REF!</v>
      </c>
      <c r="B40" s="197" t="e">
        <f>PRODUTOS!#REF!</f>
        <v>#REF!</v>
      </c>
      <c r="C40" s="220" t="e">
        <f>PRODUTOS!#REF!</f>
        <v>#REF!</v>
      </c>
      <c r="D40" s="219" t="e">
        <f>PRODUTOS!#REF!</f>
        <v>#REF!</v>
      </c>
      <c r="E40" s="219" t="e">
        <f>PRODUTOS!#REF!</f>
        <v>#REF!</v>
      </c>
      <c r="F40" s="219" t="e">
        <f>PRODUTOS!#REF!</f>
        <v>#REF!</v>
      </c>
      <c r="G40" s="219" t="e">
        <f>PRODUTOS!#REF!</f>
        <v>#REF!</v>
      </c>
      <c r="H40" s="219" t="e">
        <f>PRODUTOS!#REF!</f>
        <v>#REF!</v>
      </c>
      <c r="I40" s="219" t="e">
        <f>PRODUTOS!#REF!</f>
        <v>#REF!</v>
      </c>
      <c r="J40" s="219" t="e">
        <f>PRODUTOS!#REF!</f>
        <v>#REF!</v>
      </c>
      <c r="K40" s="219" t="e">
        <f>PRODUTOS!#REF!</f>
        <v>#REF!</v>
      </c>
      <c r="L40" s="219" t="e">
        <f>PRODUTOS!#REF!</f>
        <v>#REF!</v>
      </c>
      <c r="M40" s="219" t="e">
        <f>PRODUTOS!#REF!</f>
        <v>#REF!</v>
      </c>
      <c r="N40" s="219" t="e">
        <f>PRODUTOS!#REF!</f>
        <v>#REF!</v>
      </c>
      <c r="O40" s="4"/>
      <c r="P40" s="48" t="e">
        <f t="shared" si="6"/>
        <v>#REF!</v>
      </c>
      <c r="Q40" s="77" t="e">
        <f t="shared" si="7"/>
        <v>#REF!</v>
      </c>
    </row>
    <row r="41" spans="1:17" ht="30" customHeight="1">
      <c r="A41" s="204" t="e">
        <f>PRODUTOS!#REF!</f>
        <v>#REF!</v>
      </c>
      <c r="B41" s="203" t="e">
        <f>PRODUTOS!#REF!</f>
        <v>#REF!</v>
      </c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6"/>
      <c r="O41" s="4"/>
      <c r="P41" s="48"/>
      <c r="Q41" s="77"/>
    </row>
    <row r="42" spans="1:17" ht="30" customHeight="1">
      <c r="A42" s="190" t="e">
        <f>PRODUTOS!#REF!</f>
        <v>#REF!</v>
      </c>
      <c r="B42" s="197" t="e">
        <f>PRODUTOS!#REF!</f>
        <v>#REF!</v>
      </c>
      <c r="C42" s="220" t="e">
        <f>PRODUTOS!#REF!</f>
        <v>#REF!</v>
      </c>
      <c r="D42" s="219" t="e">
        <f>PRODUTOS!#REF!</f>
        <v>#REF!</v>
      </c>
      <c r="E42" s="219" t="e">
        <f>PRODUTOS!#REF!</f>
        <v>#REF!</v>
      </c>
      <c r="F42" s="219" t="e">
        <f>PRODUTOS!#REF!</f>
        <v>#REF!</v>
      </c>
      <c r="G42" s="219" t="e">
        <f>PRODUTOS!#REF!</f>
        <v>#REF!</v>
      </c>
      <c r="H42" s="219" t="e">
        <f>PRODUTOS!#REF!</f>
        <v>#REF!</v>
      </c>
      <c r="I42" s="219" t="e">
        <f>PRODUTOS!#REF!</f>
        <v>#REF!</v>
      </c>
      <c r="J42" s="219" t="e">
        <f>PRODUTOS!#REF!</f>
        <v>#REF!</v>
      </c>
      <c r="K42" s="219" t="e">
        <f>PRODUTOS!#REF!</f>
        <v>#REF!</v>
      </c>
      <c r="L42" s="219" t="e">
        <f>PRODUTOS!#REF!</f>
        <v>#REF!</v>
      </c>
      <c r="M42" s="219" t="e">
        <f>PRODUTOS!#REF!</f>
        <v>#REF!</v>
      </c>
      <c r="N42" s="219" t="e">
        <f>PRODUTOS!#REF!</f>
        <v>#REF!</v>
      </c>
      <c r="O42" s="4"/>
      <c r="P42" s="48" t="e">
        <f t="shared" si="6"/>
        <v>#REF!</v>
      </c>
      <c r="Q42" s="77" t="e">
        <f t="shared" ref="Q42:Q45" si="8">P42/N42</f>
        <v>#REF!</v>
      </c>
    </row>
    <row r="43" spans="1:17" ht="30" customHeight="1">
      <c r="A43" s="190" t="e">
        <f>PRODUTOS!#REF!</f>
        <v>#REF!</v>
      </c>
      <c r="B43" s="197" t="e">
        <f>PRODUTOS!#REF!</f>
        <v>#REF!</v>
      </c>
      <c r="C43" s="220" t="e">
        <f>PRODUTOS!#REF!</f>
        <v>#REF!</v>
      </c>
      <c r="D43" s="219" t="e">
        <f>PRODUTOS!#REF!</f>
        <v>#REF!</v>
      </c>
      <c r="E43" s="219" t="e">
        <f>PRODUTOS!#REF!</f>
        <v>#REF!</v>
      </c>
      <c r="F43" s="219" t="e">
        <f>PRODUTOS!#REF!</f>
        <v>#REF!</v>
      </c>
      <c r="G43" s="219" t="e">
        <f>PRODUTOS!#REF!</f>
        <v>#REF!</v>
      </c>
      <c r="H43" s="219" t="e">
        <f>PRODUTOS!#REF!</f>
        <v>#REF!</v>
      </c>
      <c r="I43" s="219" t="e">
        <f>PRODUTOS!#REF!</f>
        <v>#REF!</v>
      </c>
      <c r="J43" s="219" t="e">
        <f>PRODUTOS!#REF!</f>
        <v>#REF!</v>
      </c>
      <c r="K43" s="219" t="e">
        <f>PRODUTOS!#REF!</f>
        <v>#REF!</v>
      </c>
      <c r="L43" s="219" t="e">
        <f>PRODUTOS!#REF!</f>
        <v>#REF!</v>
      </c>
      <c r="M43" s="219" t="e">
        <f>PRODUTOS!#REF!</f>
        <v>#REF!</v>
      </c>
      <c r="N43" s="219" t="e">
        <f>PRODUTOS!#REF!</f>
        <v>#REF!</v>
      </c>
      <c r="O43" s="4"/>
      <c r="P43" s="48" t="e">
        <f t="shared" si="6"/>
        <v>#REF!</v>
      </c>
      <c r="Q43" s="77" t="e">
        <f t="shared" si="8"/>
        <v>#REF!</v>
      </c>
    </row>
    <row r="44" spans="1:17" ht="30" customHeight="1">
      <c r="A44" s="190" t="e">
        <f>PRODUTOS!#REF!</f>
        <v>#REF!</v>
      </c>
      <c r="B44" s="197" t="e">
        <f>PRODUTOS!#REF!</f>
        <v>#REF!</v>
      </c>
      <c r="C44" s="221" t="e">
        <f>PRODUTOS!#REF!</f>
        <v>#REF!</v>
      </c>
      <c r="D44" s="221"/>
      <c r="E44" s="221" t="e">
        <f>PRODUTOS!#REF!</f>
        <v>#REF!</v>
      </c>
      <c r="F44" s="221"/>
      <c r="G44" s="221"/>
      <c r="H44" s="221" t="e">
        <f>PRODUTOS!#REF!</f>
        <v>#REF!</v>
      </c>
      <c r="I44" s="221"/>
      <c r="J44" s="221"/>
      <c r="K44" s="221" t="e">
        <f>PRODUTOS!#REF!</f>
        <v>#REF!</v>
      </c>
      <c r="L44" s="221"/>
      <c r="M44" s="221"/>
      <c r="N44" s="221" t="e">
        <f>PRODUTOS!#REF!</f>
        <v>#REF!</v>
      </c>
      <c r="O44" s="4"/>
      <c r="P44" s="48" t="e">
        <f t="shared" si="6"/>
        <v>#REF!</v>
      </c>
      <c r="Q44" s="77" t="e">
        <f t="shared" si="8"/>
        <v>#REF!</v>
      </c>
    </row>
    <row r="45" spans="1:17" ht="30" customHeight="1">
      <c r="A45" s="200" t="e">
        <f>PRODUTOS!#REF!</f>
        <v>#REF!</v>
      </c>
      <c r="B45" s="197" t="e">
        <f>PRODUTOS!#REF!</f>
        <v>#REF!</v>
      </c>
      <c r="C45" s="221"/>
      <c r="D45" s="221"/>
      <c r="E45" s="221"/>
      <c r="F45" s="221"/>
      <c r="G45" s="221" t="e">
        <f>PRODUTOS!#REF!</f>
        <v>#REF!</v>
      </c>
      <c r="H45" s="221"/>
      <c r="I45" s="221"/>
      <c r="J45" s="221"/>
      <c r="K45" s="221"/>
      <c r="L45" s="221"/>
      <c r="M45" s="221"/>
      <c r="N45" s="221" t="e">
        <f>PRODUTOS!#REF!</f>
        <v>#REF!</v>
      </c>
      <c r="O45" s="4"/>
      <c r="P45" s="48" t="e">
        <f t="shared" si="6"/>
        <v>#REF!</v>
      </c>
      <c r="Q45" s="77" t="e">
        <f t="shared" si="8"/>
        <v>#REF!</v>
      </c>
    </row>
    <row r="46" spans="1:17" ht="30" customHeight="1">
      <c r="A46" s="201" t="e">
        <f>PRODUTOS!#REF!</f>
        <v>#REF!</v>
      </c>
      <c r="B46" s="203" t="e">
        <f>PRODUTOS!#REF!</f>
        <v>#REF!</v>
      </c>
      <c r="C46" s="202"/>
      <c r="D46" s="202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4"/>
      <c r="P46" s="48"/>
      <c r="Q46" s="77"/>
    </row>
    <row r="47" spans="1:17" ht="30" customHeight="1">
      <c r="A47" s="200" t="e">
        <f>PRODUTOS!#REF!</f>
        <v>#REF!</v>
      </c>
      <c r="B47" s="197" t="e">
        <f>PRODUTOS!#REF!</f>
        <v>#REF!</v>
      </c>
      <c r="C47" s="221" t="e">
        <f>PRODUTOS!#REF!*(PRODUTOS!#REF!/36)</f>
        <v>#REF!</v>
      </c>
      <c r="D47" s="221" t="e">
        <f>PRODUTOS!#REF!*(PRODUTOS!#REF!/36)</f>
        <v>#REF!</v>
      </c>
      <c r="E47" s="221" t="e">
        <f>PRODUTOS!#REF!*(PRODUTOS!#REF!/36)</f>
        <v>#REF!</v>
      </c>
      <c r="F47" s="221" t="e">
        <f>PRODUTOS!#REF!*(PRODUTOS!#REF!/36)</f>
        <v>#REF!</v>
      </c>
      <c r="G47" s="221" t="e">
        <f>PRODUTOS!#REF!*(PRODUTOS!#REF!/36)</f>
        <v>#REF!</v>
      </c>
      <c r="H47" s="221" t="e">
        <f>PRODUTOS!#REF!*(PRODUTOS!#REF!/36)</f>
        <v>#REF!</v>
      </c>
      <c r="I47" s="221" t="e">
        <f>PRODUTOS!#REF!*(PRODUTOS!#REF!/36)</f>
        <v>#REF!</v>
      </c>
      <c r="J47" s="221" t="e">
        <f>PRODUTOS!#REF!*(PRODUTOS!#REF!/36)</f>
        <v>#REF!</v>
      </c>
      <c r="K47" s="221" t="e">
        <f>PRODUTOS!#REF!*(PRODUTOS!#REF!/36)</f>
        <v>#REF!</v>
      </c>
      <c r="L47" s="221" t="e">
        <f>PRODUTOS!#REF!*(PRODUTOS!#REF!/36)</f>
        <v>#REF!</v>
      </c>
      <c r="M47" s="221" t="e">
        <f>PRODUTOS!#REF!*(PRODUTOS!#REF!/36)</f>
        <v>#REF!</v>
      </c>
      <c r="N47" s="221" t="e">
        <f>PRODUTOS!#REF!*(PRODUTOS!#REF!/36)</f>
        <v>#REF!</v>
      </c>
      <c r="O47" s="4"/>
      <c r="P47" s="48" t="e">
        <f t="shared" si="6"/>
        <v>#REF!</v>
      </c>
      <c r="Q47" s="77" t="e">
        <f t="shared" ref="Q47" si="9">P47/N47</f>
        <v>#REF!</v>
      </c>
    </row>
    <row r="48" spans="1:17" ht="30" customHeight="1">
      <c r="A48" s="201" t="e">
        <f>PRODUTOS!#REF!</f>
        <v>#REF!</v>
      </c>
      <c r="B48" s="203" t="e">
        <f>PRODUTOS!#REF!</f>
        <v>#REF!</v>
      </c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4"/>
      <c r="P48" s="48"/>
      <c r="Q48" s="77"/>
    </row>
    <row r="49" spans="1:17" ht="30" customHeight="1">
      <c r="A49" s="200" t="e">
        <f>PRODUTOS!#REF!</f>
        <v>#REF!</v>
      </c>
      <c r="B49" s="197" t="e">
        <f>PRODUTOS!#REF!</f>
        <v>#REF!</v>
      </c>
      <c r="C49" s="221" t="e">
        <f>PRODUTOS!#REF!</f>
        <v>#REF!</v>
      </c>
      <c r="D49" s="221" t="e">
        <f>PRODUTOS!#REF!</f>
        <v>#REF!</v>
      </c>
      <c r="E49" s="221" t="e">
        <f>PRODUTOS!#REF!</f>
        <v>#REF!</v>
      </c>
      <c r="F49" s="221" t="e">
        <f>PRODUTOS!#REF!</f>
        <v>#REF!</v>
      </c>
      <c r="G49" s="221" t="e">
        <f>PRODUTOS!#REF!</f>
        <v>#REF!</v>
      </c>
      <c r="H49" s="221" t="e">
        <f>PRODUTOS!#REF!</f>
        <v>#REF!</v>
      </c>
      <c r="I49" s="221" t="e">
        <f>PRODUTOS!#REF!</f>
        <v>#REF!</v>
      </c>
      <c r="J49" s="221" t="e">
        <f>PRODUTOS!#REF!</f>
        <v>#REF!</v>
      </c>
      <c r="K49" s="221" t="e">
        <f>PRODUTOS!#REF!</f>
        <v>#REF!</v>
      </c>
      <c r="L49" s="221" t="e">
        <f>PRODUTOS!#REF!</f>
        <v>#REF!</v>
      </c>
      <c r="M49" s="221" t="e">
        <f>PRODUTOS!#REF!</f>
        <v>#REF!</v>
      </c>
      <c r="N49" s="221" t="e">
        <f>PRODUTOS!#REF!</f>
        <v>#REF!</v>
      </c>
      <c r="O49" s="4"/>
      <c r="P49" s="48" t="e">
        <f t="shared" si="6"/>
        <v>#REF!</v>
      </c>
      <c r="Q49" s="77" t="e">
        <f t="shared" ref="Q49" si="10">P49/N49</f>
        <v>#REF!</v>
      </c>
    </row>
    <row r="50" spans="1:17" ht="30" customHeight="1">
      <c r="A50" s="201" t="e">
        <f>PRODUTOS!#REF!</f>
        <v>#REF!</v>
      </c>
      <c r="B50" s="203" t="e">
        <f>PRODUTOS!#REF!</f>
        <v>#REF!</v>
      </c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4"/>
      <c r="P50" s="48"/>
      <c r="Q50" s="77"/>
    </row>
    <row r="51" spans="1:17" ht="30" customHeight="1">
      <c r="A51" s="200" t="e">
        <f>PRODUTOS!#REF!</f>
        <v>#REF!</v>
      </c>
      <c r="B51" s="197" t="e">
        <f>PRODUTOS!#REF!</f>
        <v>#REF!</v>
      </c>
      <c r="C51" s="219" t="e">
        <f>PRODUTOS!#REF!</f>
        <v>#REF!</v>
      </c>
      <c r="D51" s="219" t="e">
        <f>PRODUTOS!#REF!</f>
        <v>#REF!</v>
      </c>
      <c r="E51" s="219" t="e">
        <f>PRODUTOS!#REF!</f>
        <v>#REF!</v>
      </c>
      <c r="F51" s="219" t="e">
        <f>PRODUTOS!#REF!</f>
        <v>#REF!</v>
      </c>
      <c r="G51" s="219" t="e">
        <f>PRODUTOS!#REF!</f>
        <v>#REF!</v>
      </c>
      <c r="H51" s="219" t="e">
        <f>PRODUTOS!#REF!</f>
        <v>#REF!</v>
      </c>
      <c r="I51" s="219" t="e">
        <f>PRODUTOS!#REF!</f>
        <v>#REF!</v>
      </c>
      <c r="J51" s="219" t="e">
        <f>PRODUTOS!#REF!</f>
        <v>#REF!</v>
      </c>
      <c r="K51" s="219" t="e">
        <f>PRODUTOS!#REF!</f>
        <v>#REF!</v>
      </c>
      <c r="L51" s="219" t="e">
        <f>PRODUTOS!#REF!</f>
        <v>#REF!</v>
      </c>
      <c r="M51" s="219" t="e">
        <f>PRODUTOS!#REF!</f>
        <v>#REF!</v>
      </c>
      <c r="N51" s="219" t="e">
        <f>PRODUTOS!#REF!</f>
        <v>#REF!</v>
      </c>
      <c r="O51" s="4"/>
      <c r="P51" s="48" t="e">
        <f t="shared" si="6"/>
        <v>#REF!</v>
      </c>
      <c r="Q51" s="77" t="e">
        <f t="shared" ref="Q51" si="11">P51/N51</f>
        <v>#REF!</v>
      </c>
    </row>
    <row r="52" spans="1:17" ht="30" customHeight="1">
      <c r="A52" s="78"/>
      <c r="B52" s="79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4"/>
      <c r="P52" s="45"/>
      <c r="Q52" s="77"/>
    </row>
    <row r="53" spans="1:17" ht="30" customHeight="1">
      <c r="A53" s="144" t="s">
        <v>135</v>
      </c>
      <c r="B53" s="144"/>
      <c r="C53" s="144"/>
      <c r="D53" s="145"/>
      <c r="E53" s="145"/>
      <c r="F53" s="145"/>
      <c r="G53" s="145"/>
      <c r="H53" s="146" t="s">
        <v>136</v>
      </c>
      <c r="I53" s="145"/>
      <c r="J53" s="145"/>
      <c r="K53" s="145"/>
      <c r="L53" s="145"/>
      <c r="M53" s="145"/>
      <c r="N53" s="147"/>
      <c r="O53" s="4"/>
      <c r="P53" s="45"/>
      <c r="Q53" s="77"/>
    </row>
    <row r="54" spans="1:17" ht="30" customHeight="1">
      <c r="A54" s="198" t="s">
        <v>137</v>
      </c>
      <c r="B54" s="199" t="s">
        <v>138</v>
      </c>
      <c r="C54" s="198">
        <v>1</v>
      </c>
      <c r="D54" s="198">
        <v>2</v>
      </c>
      <c r="E54" s="198">
        <v>3</v>
      </c>
      <c r="F54" s="198">
        <v>4</v>
      </c>
      <c r="G54" s="198">
        <v>5</v>
      </c>
      <c r="H54" s="198">
        <v>6</v>
      </c>
      <c r="I54" s="198">
        <v>7</v>
      </c>
      <c r="J54" s="198">
        <v>8</v>
      </c>
      <c r="K54" s="198">
        <v>9</v>
      </c>
      <c r="L54" s="198">
        <v>10</v>
      </c>
      <c r="M54" s="198">
        <v>11</v>
      </c>
      <c r="N54" s="198">
        <v>12</v>
      </c>
      <c r="O54" s="4"/>
      <c r="P54" s="45"/>
      <c r="Q54" s="77"/>
    </row>
    <row r="55" spans="1:17" ht="30" customHeight="1">
      <c r="A55" s="211" t="e">
        <f>PRODUTOS!#REF!</f>
        <v>#REF!</v>
      </c>
      <c r="B55" s="212" t="e">
        <f>PRODUTOS!#REF!</f>
        <v>#REF!</v>
      </c>
      <c r="C55" s="213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29"/>
      <c r="O55" s="4"/>
      <c r="P55" s="45"/>
      <c r="Q55" s="77"/>
    </row>
    <row r="56" spans="1:17" ht="30" customHeight="1">
      <c r="A56" s="42" t="e">
        <f>PRODUTOS!#REF!</f>
        <v>#REF!</v>
      </c>
      <c r="B56" s="43" t="e">
        <f>PRODUTOS!#REF!</f>
        <v>#REF!</v>
      </c>
      <c r="C56" s="217" t="e">
        <f>PRODUTOS!#REF!</f>
        <v>#REF!</v>
      </c>
      <c r="D56" s="217" t="e">
        <f>PRODUTOS!#REF!</f>
        <v>#REF!</v>
      </c>
      <c r="E56" s="217" t="e">
        <f>PRODUTOS!#REF!</f>
        <v>#REF!</v>
      </c>
      <c r="F56" s="217" t="e">
        <f>PRODUTOS!#REF!</f>
        <v>#REF!</v>
      </c>
      <c r="G56" s="217" t="e">
        <f>PRODUTOS!#REF!</f>
        <v>#REF!</v>
      </c>
      <c r="H56" s="217" t="e">
        <f>PRODUTOS!#REF!</f>
        <v>#REF!</v>
      </c>
      <c r="I56" s="217" t="e">
        <f>PRODUTOS!#REF!</f>
        <v>#REF!</v>
      </c>
      <c r="J56" s="217" t="e">
        <f>PRODUTOS!#REF!</f>
        <v>#REF!</v>
      </c>
      <c r="K56" s="217" t="e">
        <f>PRODUTOS!#REF!</f>
        <v>#REF!</v>
      </c>
      <c r="L56" s="217" t="e">
        <f>PRODUTOS!#REF!</f>
        <v>#REF!</v>
      </c>
      <c r="M56" s="217" t="e">
        <f>PRODUTOS!#REF!</f>
        <v>#REF!</v>
      </c>
      <c r="N56" s="217" t="e">
        <f>PRODUTOS!#REF!</f>
        <v>#REF!</v>
      </c>
      <c r="O56" s="4"/>
      <c r="P56" s="48" t="e">
        <f t="shared" ref="P56:P60" si="12">SUM(C56:N56)</f>
        <v>#REF!</v>
      </c>
      <c r="Q56" s="77"/>
    </row>
    <row r="57" spans="1:17" ht="30" customHeight="1">
      <c r="A57" s="42" t="e">
        <f>PRODUTOS!#REF!</f>
        <v>#REF!</v>
      </c>
      <c r="B57" s="43" t="e">
        <f>PRODUTOS!#REF!</f>
        <v>#REF!</v>
      </c>
      <c r="C57" s="218" t="e">
        <f>PRODUTOS!#REF!</f>
        <v>#REF!</v>
      </c>
      <c r="D57" s="218" t="e">
        <f>PRODUTOS!#REF!</f>
        <v>#REF!</v>
      </c>
      <c r="E57" s="218" t="e">
        <f>PRODUTOS!#REF!</f>
        <v>#REF!</v>
      </c>
      <c r="F57" s="218" t="e">
        <f>PRODUTOS!#REF!</f>
        <v>#REF!</v>
      </c>
      <c r="G57" s="218" t="e">
        <f>PRODUTOS!#REF!</f>
        <v>#REF!</v>
      </c>
      <c r="H57" s="218" t="e">
        <f>PRODUTOS!#REF!</f>
        <v>#REF!</v>
      </c>
      <c r="I57" s="218" t="e">
        <f>PRODUTOS!#REF!</f>
        <v>#REF!</v>
      </c>
      <c r="J57" s="218" t="e">
        <f>PRODUTOS!#REF!</f>
        <v>#REF!</v>
      </c>
      <c r="K57" s="218" t="e">
        <f>PRODUTOS!#REF!</f>
        <v>#REF!</v>
      </c>
      <c r="L57" s="218" t="e">
        <f>PRODUTOS!#REF!</f>
        <v>#REF!</v>
      </c>
      <c r="M57" s="218" t="e">
        <f>PRODUTOS!#REF!</f>
        <v>#REF!</v>
      </c>
      <c r="N57" s="218" t="e">
        <f>PRODUTOS!#REF!</f>
        <v>#REF!</v>
      </c>
      <c r="O57" s="4"/>
      <c r="P57" s="48" t="e">
        <f t="shared" si="12"/>
        <v>#REF!</v>
      </c>
      <c r="Q57" s="77"/>
    </row>
    <row r="58" spans="1:17" ht="30" customHeight="1">
      <c r="A58" s="42" t="e">
        <f>PRODUTOS!#REF!</f>
        <v>#REF!</v>
      </c>
      <c r="B58" s="43" t="e">
        <f>PRODUTOS!#REF!</f>
        <v>#REF!</v>
      </c>
      <c r="C58" s="218" t="e">
        <f>PRODUTOS!#REF!</f>
        <v>#REF!</v>
      </c>
      <c r="D58" s="218" t="e">
        <f>PRODUTOS!#REF!</f>
        <v>#REF!</v>
      </c>
      <c r="E58" s="218" t="e">
        <f>PRODUTOS!#REF!</f>
        <v>#REF!</v>
      </c>
      <c r="F58" s="218" t="e">
        <f>PRODUTOS!#REF!</f>
        <v>#REF!</v>
      </c>
      <c r="G58" s="218" t="e">
        <f>PRODUTOS!#REF!</f>
        <v>#REF!</v>
      </c>
      <c r="H58" s="218" t="e">
        <f>PRODUTOS!#REF!</f>
        <v>#REF!</v>
      </c>
      <c r="I58" s="218" t="e">
        <f>PRODUTOS!#REF!</f>
        <v>#REF!</v>
      </c>
      <c r="J58" s="218" t="e">
        <f>PRODUTOS!#REF!</f>
        <v>#REF!</v>
      </c>
      <c r="K58" s="218" t="e">
        <f>PRODUTOS!#REF!</f>
        <v>#REF!</v>
      </c>
      <c r="L58" s="218" t="e">
        <f>PRODUTOS!#REF!</f>
        <v>#REF!</v>
      </c>
      <c r="M58" s="218" t="e">
        <f>PRODUTOS!#REF!</f>
        <v>#REF!</v>
      </c>
      <c r="N58" s="218" t="e">
        <f>PRODUTOS!#REF!</f>
        <v>#REF!</v>
      </c>
      <c r="O58" s="4"/>
      <c r="P58" s="48" t="e">
        <f t="shared" si="12"/>
        <v>#REF!</v>
      </c>
      <c r="Q58" s="77"/>
    </row>
    <row r="59" spans="1:17" ht="30" customHeight="1">
      <c r="A59" s="42" t="e">
        <f>PRODUTOS!#REF!</f>
        <v>#REF!</v>
      </c>
      <c r="B59" s="43" t="e">
        <f>PRODUTOS!#REF!</f>
        <v>#REF!</v>
      </c>
      <c r="C59" s="218" t="e">
        <f>PRODUTOS!#REF!</f>
        <v>#REF!</v>
      </c>
      <c r="D59" s="218" t="e">
        <f>PRODUTOS!#REF!</f>
        <v>#REF!</v>
      </c>
      <c r="E59" s="218" t="e">
        <f>PRODUTOS!#REF!</f>
        <v>#REF!</v>
      </c>
      <c r="F59" s="218" t="e">
        <f>PRODUTOS!#REF!</f>
        <v>#REF!</v>
      </c>
      <c r="G59" s="218" t="e">
        <f>PRODUTOS!#REF!</f>
        <v>#REF!</v>
      </c>
      <c r="H59" s="218" t="e">
        <f>PRODUTOS!#REF!</f>
        <v>#REF!</v>
      </c>
      <c r="I59" s="218" t="e">
        <f>PRODUTOS!#REF!</f>
        <v>#REF!</v>
      </c>
      <c r="J59" s="218" t="e">
        <f>PRODUTOS!#REF!</f>
        <v>#REF!</v>
      </c>
      <c r="K59" s="218" t="e">
        <f>PRODUTOS!#REF!</f>
        <v>#REF!</v>
      </c>
      <c r="L59" s="218" t="e">
        <f>PRODUTOS!#REF!</f>
        <v>#REF!</v>
      </c>
      <c r="M59" s="218" t="e">
        <f>PRODUTOS!#REF!</f>
        <v>#REF!</v>
      </c>
      <c r="N59" s="218" t="e">
        <f>PRODUTOS!#REF!</f>
        <v>#REF!</v>
      </c>
      <c r="O59" s="4"/>
      <c r="P59" s="48" t="e">
        <f t="shared" si="12"/>
        <v>#REF!</v>
      </c>
      <c r="Q59" s="77"/>
    </row>
    <row r="60" spans="1:17" ht="30" customHeight="1">
      <c r="A60" s="42" t="e">
        <f>PRODUTOS!#REF!</f>
        <v>#REF!</v>
      </c>
      <c r="B60" s="41" t="e">
        <f>PRODUTOS!#REF!</f>
        <v>#REF!</v>
      </c>
      <c r="C60" s="218"/>
      <c r="D60" s="218"/>
      <c r="E60" s="218"/>
      <c r="F60" s="218"/>
      <c r="G60" s="218"/>
      <c r="H60" s="218"/>
      <c r="I60" s="218"/>
      <c r="J60" s="218"/>
      <c r="K60" s="218"/>
      <c r="L60" s="218" t="e">
        <f>PRODUTOS!#REF!*2</f>
        <v>#REF!</v>
      </c>
      <c r="M60" s="218"/>
      <c r="N60" s="218"/>
      <c r="O60" s="4"/>
      <c r="P60" s="48" t="e">
        <f t="shared" si="12"/>
        <v>#REF!</v>
      </c>
      <c r="Q60" s="77"/>
    </row>
    <row r="61" spans="1:17" ht="30" customHeight="1">
      <c r="A61" s="204" t="e">
        <f>PRODUTOS!#REF!</f>
        <v>#REF!</v>
      </c>
      <c r="B61" s="203" t="e">
        <f>PRODUTOS!#REF!</f>
        <v>#REF!</v>
      </c>
      <c r="C61" s="205"/>
      <c r="D61" s="205"/>
      <c r="E61" s="205"/>
      <c r="F61" s="205"/>
      <c r="G61" s="205"/>
      <c r="H61" s="205"/>
      <c r="I61" s="205"/>
      <c r="J61" s="205"/>
      <c r="K61" s="205"/>
      <c r="L61" s="205"/>
      <c r="M61" s="205"/>
      <c r="N61" s="206"/>
      <c r="O61" s="4"/>
      <c r="P61" s="48"/>
      <c r="Q61" s="77"/>
    </row>
    <row r="62" spans="1:17" ht="30" customHeight="1">
      <c r="A62" s="3" t="e">
        <f>PRODUTOS!#REF!</f>
        <v>#REF!</v>
      </c>
      <c r="B62" s="41" t="e">
        <f>PRODUTOS!#REF!</f>
        <v>#REF!</v>
      </c>
      <c r="C62" s="219" t="e">
        <f>PRODUTOS!#REF!</f>
        <v>#REF!</v>
      </c>
      <c r="D62" s="219" t="e">
        <f>PRODUTOS!#REF!</f>
        <v>#REF!</v>
      </c>
      <c r="E62" s="219" t="e">
        <f>PRODUTOS!#REF!</f>
        <v>#REF!</v>
      </c>
      <c r="F62" s="219" t="e">
        <f>PRODUTOS!#REF!</f>
        <v>#REF!</v>
      </c>
      <c r="G62" s="219" t="e">
        <f>PRODUTOS!#REF!</f>
        <v>#REF!</v>
      </c>
      <c r="H62" s="219" t="e">
        <f>PRODUTOS!#REF!</f>
        <v>#REF!</v>
      </c>
      <c r="I62" s="219" t="e">
        <f>PRODUTOS!#REF!</f>
        <v>#REF!</v>
      </c>
      <c r="J62" s="219" t="e">
        <f>PRODUTOS!#REF!</f>
        <v>#REF!</v>
      </c>
      <c r="K62" s="219" t="e">
        <f>PRODUTOS!#REF!</f>
        <v>#REF!</v>
      </c>
      <c r="L62" s="219" t="e">
        <f>PRODUTOS!#REF!</f>
        <v>#REF!</v>
      </c>
      <c r="M62" s="219" t="e">
        <f>PRODUTOS!#REF!</f>
        <v>#REF!</v>
      </c>
      <c r="N62" s="219" t="e">
        <f>PRODUTOS!#REF!</f>
        <v>#REF!</v>
      </c>
      <c r="O62" s="4"/>
      <c r="P62" s="48" t="e">
        <f>SUM(C62:N62)</f>
        <v>#REF!</v>
      </c>
      <c r="Q62" s="77"/>
    </row>
    <row r="63" spans="1:17" ht="30" customHeight="1">
      <c r="A63" s="153" t="e">
        <f>PRODUTOS!#REF!</f>
        <v>#REF!</v>
      </c>
      <c r="B63" s="197" t="e">
        <f>PRODUTOS!#REF!</f>
        <v>#REF!</v>
      </c>
      <c r="C63" s="219" t="e">
        <f>PRODUTOS!#REF!</f>
        <v>#REF!</v>
      </c>
      <c r="D63" s="219" t="e">
        <f>PRODUTOS!#REF!</f>
        <v>#REF!</v>
      </c>
      <c r="E63" s="219" t="e">
        <f>PRODUTOS!#REF!</f>
        <v>#REF!</v>
      </c>
      <c r="F63" s="219" t="e">
        <f>PRODUTOS!#REF!</f>
        <v>#REF!</v>
      </c>
      <c r="G63" s="219" t="e">
        <f>PRODUTOS!#REF!</f>
        <v>#REF!</v>
      </c>
      <c r="H63" s="219" t="e">
        <f>PRODUTOS!#REF!</f>
        <v>#REF!</v>
      </c>
      <c r="I63" s="219" t="e">
        <f>PRODUTOS!#REF!</f>
        <v>#REF!</v>
      </c>
      <c r="J63" s="219" t="e">
        <f>PRODUTOS!#REF!</f>
        <v>#REF!</v>
      </c>
      <c r="K63" s="219" t="e">
        <f>PRODUTOS!#REF!</f>
        <v>#REF!</v>
      </c>
      <c r="L63" s="219" t="e">
        <f>PRODUTOS!#REF!</f>
        <v>#REF!</v>
      </c>
      <c r="M63" s="219" t="e">
        <f>PRODUTOS!#REF!</f>
        <v>#REF!</v>
      </c>
      <c r="N63" s="219" t="e">
        <f>PRODUTOS!#REF!</f>
        <v>#REF!</v>
      </c>
      <c r="O63" s="4"/>
      <c r="P63" s="48" t="e">
        <f>SUM(C63:N63)</f>
        <v>#REF!</v>
      </c>
      <c r="Q63" s="77"/>
    </row>
    <row r="64" spans="1:17" ht="30" customHeight="1">
      <c r="A64" s="207" t="e">
        <f>PRODUTOS!#REF!</f>
        <v>#REF!</v>
      </c>
      <c r="B64" s="208" t="e">
        <f>PRODUTOS!#REF!</f>
        <v>#REF!</v>
      </c>
      <c r="C64" s="209"/>
      <c r="D64" s="209"/>
      <c r="E64" s="209"/>
      <c r="F64" s="209"/>
      <c r="G64" s="209"/>
      <c r="H64" s="209"/>
      <c r="I64" s="209"/>
      <c r="J64" s="209"/>
      <c r="K64" s="209"/>
      <c r="L64" s="209"/>
      <c r="M64" s="209"/>
      <c r="N64" s="210"/>
      <c r="O64" s="4"/>
      <c r="P64" s="48"/>
      <c r="Q64" s="77"/>
    </row>
    <row r="65" spans="1:17" ht="30" customHeight="1">
      <c r="A65" s="190" t="e">
        <f>PRODUTOS!#REF!</f>
        <v>#REF!</v>
      </c>
      <c r="B65" s="197" t="e">
        <f>PRODUTOS!#REF!</f>
        <v>#REF!</v>
      </c>
      <c r="C65" s="220" t="e">
        <f>PRODUTOS!#REF!</f>
        <v>#REF!</v>
      </c>
      <c r="D65" s="219" t="e">
        <f>PRODUTOS!#REF!</f>
        <v>#REF!</v>
      </c>
      <c r="E65" s="219" t="e">
        <f>PRODUTOS!#REF!</f>
        <v>#REF!</v>
      </c>
      <c r="F65" s="219" t="e">
        <f>PRODUTOS!#REF!</f>
        <v>#REF!</v>
      </c>
      <c r="G65" s="219" t="e">
        <f>PRODUTOS!#REF!</f>
        <v>#REF!</v>
      </c>
      <c r="H65" s="219" t="e">
        <f>PRODUTOS!#REF!</f>
        <v>#REF!</v>
      </c>
      <c r="I65" s="219" t="e">
        <f>PRODUTOS!#REF!</f>
        <v>#REF!</v>
      </c>
      <c r="J65" s="219" t="e">
        <f>PRODUTOS!#REF!</f>
        <v>#REF!</v>
      </c>
      <c r="K65" s="219" t="e">
        <f>PRODUTOS!#REF!</f>
        <v>#REF!</v>
      </c>
      <c r="L65" s="219" t="e">
        <f>PRODUTOS!#REF!</f>
        <v>#REF!</v>
      </c>
      <c r="M65" s="219" t="e">
        <f>PRODUTOS!#REF!</f>
        <v>#REF!</v>
      </c>
      <c r="N65" s="219" t="e">
        <f>PRODUTOS!#REF!</f>
        <v>#REF!</v>
      </c>
      <c r="O65" s="4"/>
      <c r="P65" s="48" t="e">
        <f t="shared" ref="P65:P77" si="13">SUM(C65:N65)</f>
        <v>#REF!</v>
      </c>
      <c r="Q65" s="77"/>
    </row>
    <row r="66" spans="1:17" ht="30" customHeight="1">
      <c r="A66" s="190" t="e">
        <f>PRODUTOS!#REF!</f>
        <v>#REF!</v>
      </c>
      <c r="B66" s="197" t="e">
        <f>PRODUTOS!#REF!</f>
        <v>#REF!</v>
      </c>
      <c r="C66" s="220" t="e">
        <f>PRODUTOS!#REF!</f>
        <v>#REF!</v>
      </c>
      <c r="D66" s="219" t="e">
        <f>PRODUTOS!#REF!</f>
        <v>#REF!</v>
      </c>
      <c r="E66" s="219" t="e">
        <f>PRODUTOS!#REF!</f>
        <v>#REF!</v>
      </c>
      <c r="F66" s="219" t="e">
        <f>PRODUTOS!#REF!</f>
        <v>#REF!</v>
      </c>
      <c r="G66" s="219" t="e">
        <f>PRODUTOS!#REF!</f>
        <v>#REF!</v>
      </c>
      <c r="H66" s="219" t="e">
        <f>PRODUTOS!#REF!</f>
        <v>#REF!</v>
      </c>
      <c r="I66" s="219" t="e">
        <f>PRODUTOS!#REF!</f>
        <v>#REF!</v>
      </c>
      <c r="J66" s="219" t="e">
        <f>PRODUTOS!#REF!</f>
        <v>#REF!</v>
      </c>
      <c r="K66" s="219" t="e">
        <f>PRODUTOS!#REF!</f>
        <v>#REF!</v>
      </c>
      <c r="L66" s="219" t="e">
        <f>PRODUTOS!#REF!</f>
        <v>#REF!</v>
      </c>
      <c r="M66" s="219" t="e">
        <f>PRODUTOS!#REF!</f>
        <v>#REF!</v>
      </c>
      <c r="N66" s="219" t="e">
        <f>PRODUTOS!#REF!</f>
        <v>#REF!</v>
      </c>
      <c r="O66" s="4"/>
      <c r="P66" s="48" t="e">
        <f t="shared" si="13"/>
        <v>#REF!</v>
      </c>
      <c r="Q66" s="77"/>
    </row>
    <row r="67" spans="1:17" ht="30" customHeight="1">
      <c r="A67" s="204" t="e">
        <f>PRODUTOS!#REF!</f>
        <v>#REF!</v>
      </c>
      <c r="B67" s="203" t="e">
        <f>PRODUTOS!#REF!</f>
        <v>#REF!</v>
      </c>
      <c r="C67" s="205"/>
      <c r="D67" s="205"/>
      <c r="E67" s="205"/>
      <c r="F67" s="205"/>
      <c r="G67" s="205"/>
      <c r="H67" s="205"/>
      <c r="I67" s="205"/>
      <c r="J67" s="205"/>
      <c r="K67" s="205"/>
      <c r="L67" s="205"/>
      <c r="M67" s="205"/>
      <c r="N67" s="206"/>
      <c r="O67" s="4"/>
      <c r="P67" s="48"/>
      <c r="Q67" s="77"/>
    </row>
    <row r="68" spans="1:17" ht="30" customHeight="1">
      <c r="A68" s="190" t="e">
        <f>PRODUTOS!#REF!</f>
        <v>#REF!</v>
      </c>
      <c r="B68" s="197" t="e">
        <f>PRODUTOS!#REF!</f>
        <v>#REF!</v>
      </c>
      <c r="C68" s="220" t="e">
        <f>PRODUTOS!#REF!</f>
        <v>#REF!</v>
      </c>
      <c r="D68" s="219" t="e">
        <f>PRODUTOS!#REF!</f>
        <v>#REF!</v>
      </c>
      <c r="E68" s="219" t="e">
        <f>PRODUTOS!#REF!</f>
        <v>#REF!</v>
      </c>
      <c r="F68" s="219" t="e">
        <f>PRODUTOS!#REF!</f>
        <v>#REF!</v>
      </c>
      <c r="G68" s="219" t="e">
        <f>PRODUTOS!#REF!</f>
        <v>#REF!</v>
      </c>
      <c r="H68" s="219" t="e">
        <f>PRODUTOS!#REF!</f>
        <v>#REF!</v>
      </c>
      <c r="I68" s="219" t="e">
        <f>PRODUTOS!#REF!</f>
        <v>#REF!</v>
      </c>
      <c r="J68" s="219" t="e">
        <f>PRODUTOS!#REF!</f>
        <v>#REF!</v>
      </c>
      <c r="K68" s="219" t="e">
        <f>PRODUTOS!#REF!</f>
        <v>#REF!</v>
      </c>
      <c r="L68" s="219" t="e">
        <f>PRODUTOS!#REF!</f>
        <v>#REF!</v>
      </c>
      <c r="M68" s="219" t="e">
        <f>PRODUTOS!#REF!</f>
        <v>#REF!</v>
      </c>
      <c r="N68" s="219" t="e">
        <f>PRODUTOS!#REF!</f>
        <v>#REF!</v>
      </c>
      <c r="O68" s="4"/>
      <c r="P68" s="48" t="e">
        <f t="shared" si="13"/>
        <v>#REF!</v>
      </c>
      <c r="Q68" s="77"/>
    </row>
    <row r="69" spans="1:17" ht="30" customHeight="1">
      <c r="A69" s="190" t="e">
        <f>PRODUTOS!#REF!</f>
        <v>#REF!</v>
      </c>
      <c r="B69" s="197" t="e">
        <f>PRODUTOS!#REF!</f>
        <v>#REF!</v>
      </c>
      <c r="C69" s="220" t="e">
        <f>PRODUTOS!#REF!</f>
        <v>#REF!</v>
      </c>
      <c r="D69" s="219" t="e">
        <f>PRODUTOS!#REF!</f>
        <v>#REF!</v>
      </c>
      <c r="E69" s="219" t="e">
        <f>PRODUTOS!#REF!</f>
        <v>#REF!</v>
      </c>
      <c r="F69" s="219" t="e">
        <f>PRODUTOS!#REF!</f>
        <v>#REF!</v>
      </c>
      <c r="G69" s="219" t="e">
        <f>PRODUTOS!#REF!</f>
        <v>#REF!</v>
      </c>
      <c r="H69" s="219" t="e">
        <f>PRODUTOS!#REF!</f>
        <v>#REF!</v>
      </c>
      <c r="I69" s="219" t="e">
        <f>PRODUTOS!#REF!</f>
        <v>#REF!</v>
      </c>
      <c r="J69" s="219" t="e">
        <f>PRODUTOS!#REF!</f>
        <v>#REF!</v>
      </c>
      <c r="K69" s="219" t="e">
        <f>PRODUTOS!#REF!</f>
        <v>#REF!</v>
      </c>
      <c r="L69" s="219" t="e">
        <f>PRODUTOS!#REF!</f>
        <v>#REF!</v>
      </c>
      <c r="M69" s="219" t="e">
        <f>PRODUTOS!#REF!</f>
        <v>#REF!</v>
      </c>
      <c r="N69" s="219" t="e">
        <f>PRODUTOS!#REF!</f>
        <v>#REF!</v>
      </c>
      <c r="O69" s="4"/>
      <c r="P69" s="48" t="e">
        <f t="shared" si="13"/>
        <v>#REF!</v>
      </c>
      <c r="Q69" s="77"/>
    </row>
    <row r="70" spans="1:17" ht="30" customHeight="1">
      <c r="A70" s="190" t="e">
        <f>PRODUTOS!#REF!</f>
        <v>#REF!</v>
      </c>
      <c r="B70" s="197" t="e">
        <f>PRODUTOS!#REF!</f>
        <v>#REF!</v>
      </c>
      <c r="C70" s="221" t="e">
        <f>PRODUTOS!#REF!</f>
        <v>#REF!</v>
      </c>
      <c r="D70" s="221"/>
      <c r="E70" s="221" t="e">
        <f>PRODUTOS!#REF!</f>
        <v>#REF!</v>
      </c>
      <c r="F70" s="221"/>
      <c r="G70" s="221" t="e">
        <f>PRODUTOS!#REF!</f>
        <v>#REF!</v>
      </c>
      <c r="H70" s="221"/>
      <c r="I70" s="221"/>
      <c r="J70" s="221" t="e">
        <f>PRODUTOS!#REF!</f>
        <v>#REF!</v>
      </c>
      <c r="K70" s="221"/>
      <c r="L70" s="221"/>
      <c r="M70" s="221" t="e">
        <f>PRODUTOS!#REF!</f>
        <v>#REF!</v>
      </c>
      <c r="N70" s="221"/>
      <c r="O70" s="4"/>
      <c r="P70" s="48" t="e">
        <f t="shared" si="13"/>
        <v>#REF!</v>
      </c>
      <c r="Q70" s="77"/>
    </row>
    <row r="71" spans="1:17" ht="30" customHeight="1">
      <c r="A71" s="200" t="e">
        <f>PRODUTOS!#REF!</f>
        <v>#REF!</v>
      </c>
      <c r="B71" s="197" t="e">
        <f>PRODUTOS!#REF!</f>
        <v>#REF!</v>
      </c>
      <c r="C71" s="221"/>
      <c r="D71" s="221"/>
      <c r="E71" s="221"/>
      <c r="F71" s="221" t="e">
        <f>PRODUTOS!#REF!</f>
        <v>#REF!</v>
      </c>
      <c r="G71" s="221"/>
      <c r="H71" s="221"/>
      <c r="I71" s="221"/>
      <c r="J71" s="221"/>
      <c r="K71" s="221"/>
      <c r="L71" s="221"/>
      <c r="M71" s="221" t="e">
        <f>PRODUTOS!#REF!</f>
        <v>#REF!</v>
      </c>
      <c r="N71" s="221"/>
      <c r="O71" s="4"/>
      <c r="P71" s="48" t="e">
        <f t="shared" si="13"/>
        <v>#REF!</v>
      </c>
      <c r="Q71" s="77"/>
    </row>
    <row r="72" spans="1:17" ht="30" customHeight="1">
      <c r="A72" s="201" t="e">
        <f>PRODUTOS!#REF!</f>
        <v>#REF!</v>
      </c>
      <c r="B72" s="203" t="e">
        <f>PRODUTOS!#REF!</f>
        <v>#REF!</v>
      </c>
      <c r="C72" s="202"/>
      <c r="D72" s="202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4"/>
      <c r="P72" s="48"/>
      <c r="Q72" s="77"/>
    </row>
    <row r="73" spans="1:17" ht="30" customHeight="1">
      <c r="A73" s="200" t="e">
        <f>PRODUTOS!#REF!</f>
        <v>#REF!</v>
      </c>
      <c r="B73" s="197" t="e">
        <f>PRODUTOS!#REF!</f>
        <v>#REF!</v>
      </c>
      <c r="C73" s="221" t="e">
        <f>PRODUTOS!#REF!*(PRODUTOS!#REF!/36)</f>
        <v>#REF!</v>
      </c>
      <c r="D73" s="221" t="e">
        <f>PRODUTOS!#REF!*(PRODUTOS!#REF!/36)</f>
        <v>#REF!</v>
      </c>
      <c r="E73" s="221" t="e">
        <f>PRODUTOS!#REF!*(PRODUTOS!#REF!/36)</f>
        <v>#REF!</v>
      </c>
      <c r="F73" s="221" t="e">
        <f>PRODUTOS!#REF!*(PRODUTOS!#REF!/36)</f>
        <v>#REF!</v>
      </c>
      <c r="G73" s="221" t="e">
        <f>PRODUTOS!#REF!*(PRODUTOS!#REF!/36)</f>
        <v>#REF!</v>
      </c>
      <c r="H73" s="221" t="e">
        <f>PRODUTOS!#REF!*(PRODUTOS!#REF!/36)</f>
        <v>#REF!</v>
      </c>
      <c r="I73" s="221" t="e">
        <f>PRODUTOS!#REF!*(PRODUTOS!#REF!/36)</f>
        <v>#REF!</v>
      </c>
      <c r="J73" s="221" t="e">
        <f>PRODUTOS!#REF!*(PRODUTOS!#REF!/36)</f>
        <v>#REF!</v>
      </c>
      <c r="K73" s="221" t="e">
        <f>PRODUTOS!#REF!*(PRODUTOS!#REF!/36)</f>
        <v>#REF!</v>
      </c>
      <c r="L73" s="221" t="e">
        <f>PRODUTOS!#REF!*(PRODUTOS!#REF!/36)</f>
        <v>#REF!</v>
      </c>
      <c r="M73" s="221" t="e">
        <f>PRODUTOS!#REF!*(PRODUTOS!#REF!/36)</f>
        <v>#REF!</v>
      </c>
      <c r="N73" s="221" t="e">
        <f>PRODUTOS!#REF!*(PRODUTOS!#REF!/36)</f>
        <v>#REF!</v>
      </c>
      <c r="O73" s="4"/>
      <c r="P73" s="48" t="e">
        <f t="shared" si="13"/>
        <v>#REF!</v>
      </c>
      <c r="Q73" s="77"/>
    </row>
    <row r="74" spans="1:17" ht="30" customHeight="1">
      <c r="A74" s="201" t="e">
        <f>PRODUTOS!#REF!</f>
        <v>#REF!</v>
      </c>
      <c r="B74" s="203" t="e">
        <f>PRODUTOS!#REF!</f>
        <v>#REF!</v>
      </c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4"/>
      <c r="P74" s="48"/>
      <c r="Q74" s="77"/>
    </row>
    <row r="75" spans="1:17" ht="30" customHeight="1">
      <c r="A75" s="200" t="e">
        <f>PRODUTOS!#REF!</f>
        <v>#REF!</v>
      </c>
      <c r="B75" s="197" t="e">
        <f>PRODUTOS!#REF!</f>
        <v>#REF!</v>
      </c>
      <c r="C75" s="221" t="e">
        <f>PRODUTOS!#REF!</f>
        <v>#REF!</v>
      </c>
      <c r="D75" s="221" t="e">
        <f>PRODUTOS!#REF!</f>
        <v>#REF!</v>
      </c>
      <c r="E75" s="221" t="e">
        <f>PRODUTOS!#REF!</f>
        <v>#REF!</v>
      </c>
      <c r="F75" s="221" t="e">
        <f>PRODUTOS!#REF!</f>
        <v>#REF!</v>
      </c>
      <c r="G75" s="221" t="e">
        <f>PRODUTOS!#REF!</f>
        <v>#REF!</v>
      </c>
      <c r="H75" s="221" t="e">
        <f>PRODUTOS!#REF!</f>
        <v>#REF!</v>
      </c>
      <c r="I75" s="221" t="e">
        <f>PRODUTOS!#REF!</f>
        <v>#REF!</v>
      </c>
      <c r="J75" s="221" t="e">
        <f>PRODUTOS!#REF!</f>
        <v>#REF!</v>
      </c>
      <c r="K75" s="221" t="e">
        <f>PRODUTOS!#REF!</f>
        <v>#REF!</v>
      </c>
      <c r="L75" s="221" t="e">
        <f>PRODUTOS!#REF!</f>
        <v>#REF!</v>
      </c>
      <c r="M75" s="221" t="e">
        <f>PRODUTOS!#REF!</f>
        <v>#REF!</v>
      </c>
      <c r="N75" s="221" t="e">
        <f>PRODUTOS!#REF!</f>
        <v>#REF!</v>
      </c>
      <c r="O75" s="4"/>
      <c r="P75" s="48" t="e">
        <f t="shared" si="13"/>
        <v>#REF!</v>
      </c>
      <c r="Q75" s="77"/>
    </row>
    <row r="76" spans="1:17" ht="30" customHeight="1">
      <c r="A76" s="201" t="e">
        <f>PRODUTOS!#REF!</f>
        <v>#REF!</v>
      </c>
      <c r="B76" s="203" t="e">
        <f>PRODUTOS!#REF!</f>
        <v>#REF!</v>
      </c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4"/>
      <c r="P76" s="48"/>
      <c r="Q76" s="77"/>
    </row>
    <row r="77" spans="1:17" ht="30" customHeight="1">
      <c r="A77" s="200" t="e">
        <f>PRODUTOS!#REF!</f>
        <v>#REF!</v>
      </c>
      <c r="B77" s="197" t="e">
        <f>PRODUTOS!#REF!</f>
        <v>#REF!</v>
      </c>
      <c r="C77" s="219" t="e">
        <f>PRODUTOS!#REF!</f>
        <v>#REF!</v>
      </c>
      <c r="D77" s="219" t="e">
        <f>PRODUTOS!#REF!</f>
        <v>#REF!</v>
      </c>
      <c r="E77" s="219" t="e">
        <f>PRODUTOS!#REF!</f>
        <v>#REF!</v>
      </c>
      <c r="F77" s="219" t="e">
        <f>PRODUTOS!#REF!</f>
        <v>#REF!</v>
      </c>
      <c r="G77" s="219" t="e">
        <f>PRODUTOS!#REF!</f>
        <v>#REF!</v>
      </c>
      <c r="H77" s="219" t="e">
        <f>PRODUTOS!#REF!</f>
        <v>#REF!</v>
      </c>
      <c r="I77" s="219" t="e">
        <f>PRODUTOS!#REF!</f>
        <v>#REF!</v>
      </c>
      <c r="J77" s="219" t="e">
        <f>PRODUTOS!#REF!</f>
        <v>#REF!</v>
      </c>
      <c r="K77" s="219" t="e">
        <f>PRODUTOS!#REF!</f>
        <v>#REF!</v>
      </c>
      <c r="L77" s="219" t="e">
        <f>PRODUTOS!#REF!</f>
        <v>#REF!</v>
      </c>
      <c r="M77" s="219" t="e">
        <f>PRODUTOS!#REF!</f>
        <v>#REF!</v>
      </c>
      <c r="N77" s="219" t="e">
        <f>PRODUTOS!#REF!</f>
        <v>#REF!</v>
      </c>
      <c r="O77" s="4"/>
      <c r="P77" s="48" t="e">
        <f t="shared" si="13"/>
        <v>#REF!</v>
      </c>
      <c r="Q77" s="77"/>
    </row>
    <row r="78" spans="1:17" ht="30" hidden="1" customHeight="1">
      <c r="A78" s="78"/>
      <c r="B78" s="79"/>
      <c r="C78" s="164"/>
      <c r="D78" s="164"/>
      <c r="E78" s="163"/>
      <c r="F78" s="163"/>
      <c r="G78" s="163"/>
      <c r="H78" s="163"/>
      <c r="I78" s="163"/>
      <c r="J78" s="163"/>
      <c r="K78" s="163"/>
      <c r="L78" s="163"/>
      <c r="M78" s="163"/>
      <c r="N78" s="214" t="s">
        <v>139</v>
      </c>
      <c r="O78" s="215"/>
      <c r="P78" s="216" t="e">
        <f>SUM(P4:P77)</f>
        <v>#REF!</v>
      </c>
      <c r="Q78" s="77"/>
    </row>
    <row r="79" spans="1:17" ht="30" hidden="1" customHeight="1">
      <c r="A79" s="78"/>
      <c r="B79" s="79"/>
      <c r="C79" s="163"/>
      <c r="D79" s="163"/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4"/>
      <c r="P79" s="45" t="e">
        <f>P78-PRODUTOS!#REF!</f>
        <v>#REF!</v>
      </c>
      <c r="Q79" s="77"/>
    </row>
    <row r="80" spans="1:17" ht="30" customHeight="1"/>
    <row r="81" ht="30" customHeight="1"/>
    <row r="82" ht="30" customHeight="1"/>
    <row r="83" ht="30" customHeight="1"/>
    <row r="84" ht="30" customHeight="1"/>
    <row r="85" ht="30" customHeight="1"/>
    <row r="86" ht="30" customHeight="1"/>
    <row r="87" ht="30" customHeight="1"/>
    <row r="88" ht="30" customHeight="1"/>
    <row r="89" ht="30" customHeight="1"/>
    <row r="90" ht="30" customHeight="1"/>
    <row r="91" ht="30" customHeight="1"/>
    <row r="92" ht="30" customHeight="1"/>
    <row r="93" ht="30" customHeight="1"/>
    <row r="94" ht="30" customHeight="1"/>
    <row r="95" ht="30" customHeight="1"/>
    <row r="96" ht="30" customHeight="1"/>
    <row r="97" ht="30" customHeight="1"/>
    <row r="98" ht="30" customHeight="1"/>
    <row r="99" ht="30" customHeight="1"/>
    <row r="100" ht="30" customHeight="1"/>
    <row r="101" ht="30" customHeight="1"/>
    <row r="102" ht="30" customHeight="1"/>
    <row r="103" ht="30" customHeight="1"/>
    <row r="104" ht="30" customHeight="1"/>
    <row r="105" ht="30" customHeight="1"/>
    <row r="106" ht="30" customHeight="1"/>
    <row r="107" ht="30" customHeight="1"/>
    <row r="108" ht="30" customHeight="1"/>
    <row r="109" ht="30" customHeight="1"/>
    <row r="110" ht="30" customHeight="1"/>
    <row r="111" ht="30" customHeight="1"/>
    <row r="112" ht="30" customHeight="1"/>
    <row r="113" ht="30" customHeight="1"/>
    <row r="114" ht="30" customHeight="1"/>
    <row r="115" ht="30" customHeight="1"/>
    <row r="116" ht="30" customHeight="1"/>
    <row r="117" ht="30" customHeight="1"/>
    <row r="118" ht="30" customHeight="1"/>
    <row r="119" ht="30" customHeight="1"/>
    <row r="120" ht="30" customHeight="1"/>
    <row r="121" ht="30" customHeight="1"/>
    <row r="122" ht="30" customHeight="1"/>
    <row r="123" ht="30" customHeight="1"/>
    <row r="124" ht="30" customHeight="1"/>
    <row r="125" ht="30" customHeight="1"/>
    <row r="126" ht="30" customHeight="1"/>
    <row r="127" ht="30" customHeight="1"/>
    <row r="128" ht="30" customHeight="1"/>
    <row r="129" ht="30" customHeight="1"/>
    <row r="130" ht="30" customHeight="1"/>
    <row r="131" ht="30" customHeight="1"/>
    <row r="132" ht="30" customHeight="1"/>
    <row r="133" ht="30" customHeight="1"/>
    <row r="134" ht="30" customHeight="1"/>
    <row r="135" ht="30" customHeight="1"/>
    <row r="136" ht="30" customHeight="1"/>
    <row r="137" ht="30" customHeight="1"/>
    <row r="138" ht="30" customHeight="1"/>
    <row r="139" ht="30" customHeight="1"/>
    <row r="140" ht="30" customHeight="1"/>
    <row r="141" ht="30" customHeight="1"/>
    <row r="142" ht="30" customHeight="1"/>
    <row r="143" ht="30" customHeight="1"/>
    <row r="144" ht="30" customHeight="1"/>
    <row r="145" ht="30" customHeight="1"/>
    <row r="146" ht="30" customHeight="1"/>
    <row r="147" ht="30" customHeight="1"/>
    <row r="148" ht="30" customHeight="1"/>
    <row r="149" ht="30" customHeight="1"/>
    <row r="150" ht="30" customHeight="1"/>
    <row r="151" ht="30" customHeight="1"/>
    <row r="152" ht="30" customHeight="1"/>
    <row r="153" ht="30" customHeight="1"/>
    <row r="154" ht="30" customHeight="1"/>
    <row r="155" ht="30" customHeight="1"/>
    <row r="156" ht="30" customHeight="1"/>
    <row r="157" ht="30" customHeight="1"/>
    <row r="158" ht="30" customHeight="1"/>
    <row r="159" ht="30" customHeight="1"/>
    <row r="160" ht="30" customHeight="1"/>
    <row r="161" ht="30" customHeight="1"/>
    <row r="162" ht="30" customHeight="1"/>
    <row r="163" ht="30" customHeight="1"/>
    <row r="164" ht="30" customHeight="1"/>
    <row r="165" ht="30" customHeight="1"/>
    <row r="166" ht="30" customHeight="1"/>
    <row r="167" ht="30" customHeight="1"/>
    <row r="168" ht="30" customHeight="1"/>
    <row r="169" ht="30" customHeight="1"/>
    <row r="170" ht="30" customHeight="1"/>
    <row r="171" ht="30" customHeight="1"/>
    <row r="172" ht="30" customHeight="1"/>
    <row r="173" ht="30" customHeight="1"/>
    <row r="174" ht="30" customHeight="1"/>
    <row r="175" ht="30" customHeight="1"/>
    <row r="176" ht="30" customHeight="1"/>
    <row r="177" ht="30" customHeight="1"/>
    <row r="178" ht="30" customHeight="1"/>
    <row r="179" ht="30" customHeight="1"/>
    <row r="180" ht="30" customHeight="1"/>
    <row r="181" ht="30" customHeight="1"/>
    <row r="182" ht="30" customHeight="1"/>
    <row r="183" ht="30" customHeight="1"/>
    <row r="184" ht="30" customHeight="1"/>
    <row r="185" ht="30" customHeight="1"/>
    <row r="186" ht="30" customHeight="1"/>
    <row r="187" ht="30" customHeight="1"/>
    <row r="188" ht="30" customHeight="1"/>
    <row r="189" ht="30" customHeight="1"/>
    <row r="190" ht="30" customHeight="1"/>
    <row r="191" ht="30" customHeight="1"/>
    <row r="192" ht="30" customHeight="1"/>
    <row r="193" ht="30" customHeight="1"/>
    <row r="194" ht="30" customHeight="1"/>
    <row r="195" ht="30" customHeight="1"/>
    <row r="196" ht="30" customHeight="1"/>
    <row r="197" ht="30" customHeight="1"/>
    <row r="198" ht="30" customHeight="1"/>
    <row r="199" ht="30" customHeight="1"/>
    <row r="200" ht="30" customHeight="1"/>
    <row r="201" ht="30" customHeight="1"/>
    <row r="202" ht="30" customHeight="1"/>
    <row r="203" ht="30" customHeight="1"/>
    <row r="204" ht="30" customHeight="1"/>
    <row r="205" ht="30" customHeight="1"/>
    <row r="206" ht="30" customHeight="1"/>
    <row r="207" ht="30" customHeight="1"/>
    <row r="208" ht="30" customHeight="1"/>
    <row r="209" ht="30" customHeight="1"/>
    <row r="210" ht="30" customHeight="1"/>
    <row r="211" ht="30" customHeight="1"/>
    <row r="212" ht="30" customHeight="1"/>
    <row r="213" ht="30" customHeight="1"/>
    <row r="214" ht="30" customHeight="1"/>
    <row r="215" ht="30" customHeight="1"/>
    <row r="216" ht="30" customHeight="1"/>
    <row r="217" ht="30" customHeight="1"/>
    <row r="218" ht="30" customHeight="1"/>
    <row r="219" ht="30" customHeight="1"/>
    <row r="220" ht="30" customHeight="1"/>
    <row r="221" ht="30" customHeight="1"/>
    <row r="222" ht="30" customHeight="1"/>
    <row r="223" ht="30" customHeight="1"/>
    <row r="224" ht="30" customHeight="1"/>
    <row r="225" ht="30" customHeight="1"/>
    <row r="226" ht="30" customHeight="1"/>
    <row r="227" ht="30" customHeight="1"/>
    <row r="228" ht="30" customHeight="1"/>
    <row r="229" ht="30" customHeight="1"/>
    <row r="230" ht="30" customHeight="1"/>
    <row r="231" ht="30" customHeight="1"/>
    <row r="232" ht="30" customHeight="1"/>
    <row r="233" ht="30" customHeight="1"/>
    <row r="234" ht="30" customHeight="1"/>
    <row r="235" ht="30" customHeight="1"/>
    <row r="236" ht="30" customHeight="1"/>
    <row r="237" ht="30" customHeight="1"/>
    <row r="238" ht="30" customHeight="1"/>
    <row r="239" ht="30" customHeight="1"/>
    <row r="240" ht="30" customHeight="1"/>
    <row r="241" ht="30" customHeight="1"/>
    <row r="242" ht="30" customHeight="1"/>
    <row r="243" ht="30" customHeight="1"/>
    <row r="244" ht="30" customHeight="1"/>
    <row r="245" ht="30" customHeight="1"/>
    <row r="246" ht="30" customHeight="1"/>
    <row r="247" ht="30" customHeight="1"/>
    <row r="248" ht="30" customHeight="1"/>
    <row r="249" ht="30" customHeight="1"/>
    <row r="250" ht="30" customHeight="1"/>
    <row r="251" ht="30" customHeight="1"/>
    <row r="252" ht="30" customHeight="1"/>
    <row r="253" ht="30" customHeight="1"/>
    <row r="254" ht="30" customHeight="1"/>
    <row r="255" ht="30" customHeight="1"/>
    <row r="256" ht="30" customHeight="1"/>
    <row r="257" ht="30" customHeight="1"/>
    <row r="258" ht="30" customHeight="1"/>
    <row r="259" ht="30" customHeight="1"/>
    <row r="260" ht="30" customHeight="1"/>
    <row r="261" ht="30" customHeight="1"/>
    <row r="262" ht="30" customHeight="1"/>
    <row r="263" ht="30" customHeight="1"/>
    <row r="264" ht="30" customHeight="1"/>
    <row r="265" ht="30" customHeight="1"/>
    <row r="266" ht="30" customHeight="1"/>
    <row r="267" ht="30" customHeight="1"/>
    <row r="268" ht="30" customHeight="1"/>
    <row r="269" ht="30" customHeight="1"/>
    <row r="270" ht="30" customHeight="1"/>
    <row r="271" ht="30" customHeight="1"/>
    <row r="272" ht="30" customHeight="1"/>
    <row r="273" ht="30" customHeight="1"/>
    <row r="274" ht="30" customHeight="1"/>
    <row r="275" ht="30" customHeight="1"/>
    <row r="276" ht="30" customHeight="1"/>
    <row r="277" ht="30" customHeight="1"/>
    <row r="278" ht="30" customHeight="1"/>
    <row r="279" ht="30" customHeight="1"/>
    <row r="280" ht="30" customHeight="1"/>
    <row r="281" ht="30" customHeight="1"/>
    <row r="282" ht="30" customHeight="1"/>
    <row r="283" ht="30" customHeight="1"/>
    <row r="284" ht="30" customHeight="1"/>
    <row r="285" ht="30" customHeight="1"/>
    <row r="286" ht="30" customHeight="1"/>
    <row r="287" ht="30" customHeight="1"/>
    <row r="288" ht="30" customHeight="1"/>
    <row r="289" ht="30" customHeight="1"/>
    <row r="290" ht="30" customHeight="1"/>
    <row r="291" ht="30" customHeight="1"/>
    <row r="292" ht="30" customHeight="1"/>
    <row r="293" ht="30" customHeight="1"/>
    <row r="294" ht="30" customHeight="1"/>
    <row r="295" ht="30" customHeight="1"/>
    <row r="296" ht="30" customHeight="1"/>
    <row r="297" ht="30" customHeight="1"/>
    <row r="298" ht="30" customHeight="1"/>
    <row r="299" ht="30" customHeight="1"/>
    <row r="300" ht="30" customHeight="1"/>
    <row r="301" ht="30" customHeight="1"/>
    <row r="302" ht="30" customHeight="1"/>
    <row r="303" ht="30" customHeight="1"/>
    <row r="304" ht="30" customHeight="1"/>
    <row r="305" ht="30" customHeight="1"/>
    <row r="306" ht="30" customHeight="1"/>
    <row r="307" ht="30" customHeight="1"/>
    <row r="308" ht="30" customHeight="1"/>
    <row r="309" ht="30" customHeight="1"/>
    <row r="310" ht="30" customHeight="1"/>
    <row r="311" ht="30" customHeight="1"/>
    <row r="312" ht="30" customHeight="1"/>
    <row r="313" ht="30" customHeight="1"/>
    <row r="314" ht="30" customHeight="1"/>
    <row r="315" ht="30" customHeight="1"/>
    <row r="316" ht="30" customHeight="1"/>
    <row r="317" ht="30" customHeight="1"/>
    <row r="318" ht="30" customHeight="1"/>
    <row r="319" ht="30" customHeight="1"/>
    <row r="320" ht="30" customHeight="1"/>
    <row r="321" ht="30" customHeight="1"/>
    <row r="322" ht="30" customHeight="1"/>
    <row r="323" ht="30" customHeight="1"/>
    <row r="324" ht="30" customHeight="1"/>
    <row r="325" ht="30" customHeight="1"/>
    <row r="326" ht="30" customHeight="1"/>
    <row r="327" ht="30" customHeight="1"/>
    <row r="328" ht="30" customHeight="1"/>
    <row r="329" ht="30" customHeight="1"/>
    <row r="330" ht="30" customHeight="1"/>
    <row r="331" ht="30" customHeight="1"/>
    <row r="332" ht="30" customHeight="1"/>
    <row r="333" ht="30" customHeight="1"/>
    <row r="334" ht="30" customHeight="1"/>
    <row r="335" ht="30" customHeight="1"/>
    <row r="336" ht="30" customHeight="1"/>
    <row r="337" ht="30" customHeight="1"/>
    <row r="338" ht="30" customHeight="1"/>
    <row r="339" ht="30" customHeight="1"/>
    <row r="340" ht="30" customHeight="1"/>
    <row r="341" ht="30" customHeight="1"/>
    <row r="342" ht="30" customHeight="1"/>
    <row r="343" ht="30" customHeight="1"/>
    <row r="344" ht="30" customHeight="1"/>
    <row r="345" ht="30" customHeight="1"/>
    <row r="346" ht="30" customHeight="1"/>
    <row r="347" ht="30" customHeight="1"/>
    <row r="348" ht="30" customHeight="1"/>
    <row r="349" ht="30" customHeight="1"/>
    <row r="350" ht="30" customHeight="1"/>
    <row r="351" ht="30" customHeight="1"/>
    <row r="352" ht="30" customHeight="1"/>
    <row r="353" ht="30" customHeight="1"/>
    <row r="354" ht="30" customHeight="1"/>
    <row r="355" ht="30" customHeight="1"/>
    <row r="356" ht="30" customHeight="1"/>
    <row r="357" ht="30" customHeight="1"/>
    <row r="358" ht="30" customHeight="1"/>
    <row r="359" ht="30" customHeight="1"/>
    <row r="360" ht="30" customHeight="1"/>
    <row r="361" ht="30" customHeight="1"/>
    <row r="362" ht="30" customHeight="1"/>
    <row r="363" ht="30" customHeight="1"/>
    <row r="364" ht="30" customHeight="1"/>
    <row r="365" ht="30" customHeight="1"/>
    <row r="366" ht="30" customHeight="1"/>
    <row r="367" ht="30" customHeight="1"/>
    <row r="368" ht="30" customHeight="1"/>
    <row r="369" ht="30" customHeight="1"/>
    <row r="370" ht="30" customHeight="1"/>
    <row r="371" ht="30" customHeight="1"/>
    <row r="372" ht="30" customHeight="1"/>
    <row r="373" ht="30" customHeight="1"/>
    <row r="374" ht="30" customHeight="1"/>
    <row r="375" ht="30" customHeight="1"/>
    <row r="376" ht="30" customHeight="1"/>
    <row r="377" ht="30" customHeight="1"/>
    <row r="378" ht="30" customHeight="1"/>
    <row r="379" ht="30" customHeight="1"/>
    <row r="380" ht="30" customHeight="1"/>
    <row r="381" ht="30" customHeight="1"/>
    <row r="382" ht="30" customHeight="1"/>
    <row r="383" ht="30" customHeight="1"/>
    <row r="384" ht="30" customHeight="1"/>
    <row r="385" ht="30" customHeight="1"/>
    <row r="386" ht="30" customHeight="1"/>
    <row r="387" ht="30" customHeight="1"/>
    <row r="388" ht="30" customHeight="1"/>
    <row r="389" ht="30" customHeight="1"/>
    <row r="390" ht="30" customHeight="1"/>
    <row r="391" ht="30" customHeight="1"/>
    <row r="392" ht="30" customHeight="1"/>
    <row r="393" ht="30" customHeight="1"/>
    <row r="394" ht="30" customHeight="1"/>
    <row r="395" ht="30" customHeight="1"/>
    <row r="396" ht="30" customHeight="1"/>
    <row r="397" ht="30" customHeight="1"/>
    <row r="398" ht="30" customHeight="1"/>
    <row r="399" ht="30" customHeight="1"/>
    <row r="400" ht="30" customHeight="1"/>
    <row r="401" ht="30" customHeight="1"/>
    <row r="402" ht="30" customHeight="1"/>
    <row r="403" ht="30" customHeight="1"/>
    <row r="404" ht="30" customHeight="1"/>
    <row r="405" ht="30" customHeight="1"/>
    <row r="406" ht="30" customHeight="1"/>
    <row r="407" ht="30" customHeight="1"/>
    <row r="408" ht="30" customHeight="1"/>
    <row r="409" ht="30" customHeight="1"/>
    <row r="410" ht="30" customHeight="1"/>
    <row r="411" ht="30" customHeight="1"/>
    <row r="412" ht="30" customHeight="1"/>
    <row r="413" ht="30" customHeight="1"/>
    <row r="414" ht="30" customHeight="1"/>
    <row r="415" ht="30" customHeight="1"/>
    <row r="416" ht="30" customHeight="1"/>
    <row r="417" ht="30" customHeight="1"/>
    <row r="418" ht="30" customHeight="1"/>
    <row r="419" ht="30" customHeight="1"/>
    <row r="420" ht="30" customHeight="1"/>
    <row r="421" ht="30" customHeight="1"/>
    <row r="422" ht="30" customHeight="1"/>
    <row r="423" ht="30" customHeight="1"/>
    <row r="424" ht="30" customHeight="1"/>
    <row r="425" ht="30" customHeight="1"/>
    <row r="426" ht="30" customHeight="1"/>
    <row r="427" ht="30" customHeight="1"/>
    <row r="428" ht="30" customHeight="1"/>
    <row r="429" ht="30" customHeight="1"/>
    <row r="430" ht="30" customHeight="1"/>
    <row r="431" ht="30" customHeight="1"/>
    <row r="432" ht="30" customHeight="1"/>
    <row r="433" ht="30" customHeight="1"/>
    <row r="434" ht="30" customHeight="1"/>
    <row r="435" ht="30" customHeight="1"/>
    <row r="436" ht="30" customHeight="1"/>
    <row r="437" ht="30" customHeight="1"/>
    <row r="438" ht="30" customHeight="1"/>
    <row r="439" ht="30" customHeight="1"/>
    <row r="440" ht="30" customHeight="1"/>
    <row r="441" ht="30" customHeight="1"/>
    <row r="442" ht="30" customHeight="1"/>
    <row r="443" ht="30" customHeight="1"/>
    <row r="444" ht="30" customHeight="1"/>
    <row r="445" ht="30" customHeight="1"/>
    <row r="446" ht="30" customHeight="1"/>
    <row r="447" ht="30" customHeight="1"/>
    <row r="448" ht="30" customHeight="1"/>
    <row r="449" ht="30" customHeight="1"/>
    <row r="450" ht="30" customHeight="1"/>
    <row r="451" ht="30" customHeight="1"/>
    <row r="452" ht="30" customHeight="1"/>
    <row r="453" ht="30" customHeight="1"/>
    <row r="454" ht="30" customHeight="1"/>
    <row r="455" ht="30" customHeight="1"/>
    <row r="456" ht="30" customHeight="1"/>
    <row r="457" ht="30" customHeight="1"/>
    <row r="458" ht="30" customHeight="1"/>
    <row r="459" ht="30" customHeight="1"/>
    <row r="460" ht="30" customHeight="1"/>
    <row r="461" ht="30" customHeight="1"/>
    <row r="462" ht="30" customHeight="1"/>
    <row r="463" ht="30" customHeight="1"/>
    <row r="464" ht="30" customHeight="1"/>
    <row r="465" ht="30" customHeight="1"/>
    <row r="466" ht="30" customHeight="1"/>
    <row r="467" ht="30" customHeight="1"/>
    <row r="468" ht="30" customHeight="1"/>
    <row r="469" ht="30" customHeight="1"/>
    <row r="470" ht="30" customHeight="1"/>
    <row r="471" ht="30" customHeight="1"/>
    <row r="472" ht="30" customHeight="1"/>
    <row r="473" ht="30" customHeight="1"/>
    <row r="474" ht="30" customHeight="1"/>
    <row r="475" ht="30" customHeight="1"/>
    <row r="476" ht="30" customHeight="1"/>
    <row r="477" ht="30" customHeight="1"/>
    <row r="478" ht="30" customHeight="1"/>
    <row r="479" ht="30" customHeight="1"/>
    <row r="480" ht="30" customHeight="1"/>
    <row r="481" ht="30" customHeight="1"/>
    <row r="482" ht="30" customHeight="1"/>
    <row r="483" ht="30" customHeight="1"/>
    <row r="484" ht="30" customHeight="1"/>
    <row r="485" ht="30" customHeight="1"/>
    <row r="486" ht="30" customHeight="1"/>
    <row r="487" ht="30" customHeight="1"/>
    <row r="488" ht="30" customHeight="1"/>
    <row r="489" ht="30" customHeight="1"/>
    <row r="490" ht="30" customHeight="1"/>
    <row r="491" ht="30" customHeight="1"/>
    <row r="492" ht="30" customHeight="1"/>
    <row r="493" ht="30" customHeight="1"/>
    <row r="494" ht="30" customHeight="1"/>
    <row r="495" ht="30" customHeight="1"/>
    <row r="496" ht="30" customHeight="1"/>
    <row r="497" ht="30" customHeight="1"/>
    <row r="498" ht="30" customHeight="1"/>
    <row r="499" ht="30" customHeight="1"/>
    <row r="500" ht="30" customHeight="1"/>
    <row r="501" ht="30" customHeight="1"/>
    <row r="502" ht="30" customHeight="1"/>
    <row r="503" ht="30" customHeight="1"/>
    <row r="504" ht="30" customHeight="1"/>
    <row r="505" ht="30" customHeight="1"/>
    <row r="506" ht="30" customHeight="1"/>
    <row r="507" ht="30" customHeight="1"/>
    <row r="508" ht="30" customHeight="1"/>
    <row r="509" ht="30" customHeight="1"/>
    <row r="510" ht="30" customHeight="1"/>
    <row r="511" ht="30" customHeight="1"/>
    <row r="512" ht="30" customHeight="1"/>
    <row r="513" ht="30" customHeight="1"/>
    <row r="514" ht="30" customHeight="1"/>
    <row r="515" ht="30" customHeight="1"/>
    <row r="516" ht="30" customHeight="1"/>
    <row r="517" ht="30" customHeight="1"/>
    <row r="518" ht="30" customHeight="1"/>
    <row r="519" ht="30" customHeight="1"/>
    <row r="520" ht="30" customHeight="1"/>
    <row r="521" ht="30" customHeight="1"/>
    <row r="522" ht="30" customHeight="1"/>
    <row r="523" ht="30" customHeight="1"/>
    <row r="524" ht="30" customHeight="1"/>
    <row r="525" ht="30" customHeight="1"/>
    <row r="526" ht="30" customHeight="1"/>
    <row r="527" ht="30" customHeight="1"/>
    <row r="528" ht="30" customHeight="1"/>
    <row r="529" ht="30" customHeight="1"/>
    <row r="530" ht="30" customHeight="1"/>
    <row r="531" ht="30" customHeight="1"/>
    <row r="532" ht="30" customHeight="1"/>
    <row r="533" ht="30" customHeight="1"/>
    <row r="534" ht="30" customHeight="1"/>
    <row r="535" ht="30" customHeight="1"/>
    <row r="536" ht="30" customHeight="1"/>
    <row r="537" ht="30" customHeight="1"/>
    <row r="538" ht="30" customHeight="1"/>
    <row r="539" ht="30" customHeight="1"/>
    <row r="540" ht="30" customHeight="1"/>
    <row r="541" ht="30" customHeight="1"/>
    <row r="542" ht="30" customHeight="1"/>
    <row r="543" ht="30" customHeight="1"/>
    <row r="544" ht="30" customHeight="1"/>
    <row r="545" ht="30" customHeight="1"/>
    <row r="546" ht="30" customHeight="1"/>
    <row r="547" ht="30" customHeight="1"/>
    <row r="548" ht="30" customHeight="1"/>
    <row r="549" ht="30" customHeight="1"/>
    <row r="550" ht="30" customHeight="1"/>
    <row r="551" ht="30" customHeight="1"/>
    <row r="552" ht="30" customHeight="1"/>
    <row r="553" ht="30" customHeight="1"/>
    <row r="554" ht="30" customHeight="1"/>
    <row r="555" ht="30" customHeight="1"/>
    <row r="556" ht="30" customHeight="1"/>
    <row r="557" ht="30" customHeight="1"/>
    <row r="558" ht="30" customHeight="1"/>
    <row r="559" ht="30" customHeight="1"/>
    <row r="560" ht="30" customHeight="1"/>
    <row r="561" ht="30" customHeight="1"/>
    <row r="562" ht="30" customHeight="1"/>
    <row r="563" ht="30" customHeight="1"/>
    <row r="564" ht="30" customHeight="1"/>
    <row r="565" ht="30" customHeight="1"/>
    <row r="566" ht="30" customHeight="1"/>
    <row r="567" ht="30" customHeight="1"/>
    <row r="568" ht="30" customHeight="1"/>
    <row r="569" ht="30" customHeight="1"/>
    <row r="570" ht="30" customHeight="1"/>
    <row r="571" ht="30" customHeight="1"/>
    <row r="572" ht="30" customHeight="1"/>
    <row r="573" ht="30" customHeight="1"/>
    <row r="574" ht="30" customHeight="1"/>
    <row r="575" ht="30" customHeight="1"/>
    <row r="576" ht="30" customHeight="1"/>
    <row r="577" ht="30" customHeight="1"/>
    <row r="578" ht="30" customHeight="1"/>
    <row r="579" ht="30" customHeight="1"/>
    <row r="580" ht="30" customHeight="1"/>
    <row r="581" ht="30" customHeight="1"/>
    <row r="582" ht="30" customHeight="1"/>
    <row r="583" ht="30" customHeight="1"/>
    <row r="584" ht="30" customHeight="1"/>
    <row r="585" ht="30" customHeight="1"/>
    <row r="586" ht="30" customHeight="1"/>
    <row r="587" ht="30" customHeight="1"/>
    <row r="588" ht="30" customHeight="1"/>
    <row r="589" ht="30" customHeight="1"/>
    <row r="590" ht="30" customHeight="1"/>
    <row r="591" ht="30" customHeight="1"/>
    <row r="592" ht="30" customHeight="1"/>
    <row r="593" ht="30" customHeight="1"/>
    <row r="594" ht="30" customHeight="1"/>
    <row r="595" ht="30" customHeight="1"/>
    <row r="596" ht="30" customHeight="1"/>
    <row r="597" ht="30" customHeight="1"/>
    <row r="598" ht="30" customHeight="1"/>
    <row r="599" ht="30" customHeight="1"/>
    <row r="600" ht="30" customHeight="1"/>
    <row r="601" ht="30" customHeight="1"/>
    <row r="602" ht="30" customHeight="1"/>
    <row r="603" ht="30" customHeight="1"/>
    <row r="604" ht="30" customHeight="1"/>
    <row r="605" ht="30" customHeight="1"/>
    <row r="606" ht="30" customHeight="1"/>
    <row r="607" ht="30" customHeight="1"/>
    <row r="608" ht="30" customHeight="1"/>
    <row r="609" ht="30" customHeight="1"/>
    <row r="610" ht="30" customHeight="1"/>
    <row r="611" ht="30" customHeight="1"/>
    <row r="612" ht="30" customHeight="1"/>
    <row r="613" ht="30" customHeight="1"/>
    <row r="614" ht="30" customHeight="1"/>
    <row r="615" ht="30" customHeight="1"/>
    <row r="616" ht="30" customHeight="1"/>
    <row r="617" ht="30" customHeight="1"/>
    <row r="618" ht="30" customHeight="1"/>
    <row r="619" ht="30" customHeight="1"/>
    <row r="620" ht="30" customHeight="1"/>
    <row r="621" ht="30" customHeight="1"/>
    <row r="622" ht="30" customHeight="1"/>
    <row r="623" ht="30" customHeight="1"/>
    <row r="624" ht="30" customHeight="1"/>
    <row r="625" ht="30" customHeight="1"/>
    <row r="626" ht="30" customHeight="1"/>
    <row r="627" ht="30" customHeight="1"/>
    <row r="628" ht="30" customHeight="1"/>
    <row r="629" ht="30" customHeight="1"/>
    <row r="630" ht="30" customHeight="1"/>
    <row r="631" ht="30" customHeight="1"/>
    <row r="632" ht="30" customHeight="1"/>
    <row r="633" ht="30" customHeight="1"/>
    <row r="634" ht="30" customHeight="1"/>
    <row r="635" ht="30" customHeight="1"/>
    <row r="636" ht="30" customHeight="1"/>
    <row r="637" ht="30" customHeight="1"/>
    <row r="638" ht="30" customHeight="1"/>
    <row r="639" ht="30" customHeight="1"/>
    <row r="640" ht="30" customHeight="1"/>
    <row r="641" ht="30" customHeight="1"/>
    <row r="642" ht="30" customHeight="1"/>
    <row r="643" ht="30" customHeight="1"/>
    <row r="644" ht="30" customHeight="1"/>
    <row r="645" ht="30" customHeight="1"/>
    <row r="646" ht="30" customHeight="1"/>
    <row r="647" ht="30" customHeight="1"/>
    <row r="648" ht="30" customHeight="1"/>
    <row r="649" ht="30" customHeight="1"/>
    <row r="650" ht="30" customHeight="1"/>
    <row r="651" ht="30" customHeight="1"/>
    <row r="652" ht="30" customHeight="1"/>
    <row r="653" ht="30" customHeight="1"/>
    <row r="654" ht="30" customHeight="1"/>
    <row r="655" ht="30" customHeight="1"/>
    <row r="656" ht="30" customHeight="1"/>
    <row r="657" ht="30" customHeight="1"/>
    <row r="658" ht="30" customHeight="1"/>
    <row r="659" ht="30" customHeight="1"/>
    <row r="660" ht="30" customHeight="1"/>
    <row r="661" ht="30" customHeight="1"/>
    <row r="662" ht="30" customHeight="1"/>
    <row r="663" ht="30" customHeight="1"/>
    <row r="664" ht="30" customHeight="1"/>
    <row r="665" ht="30" customHeight="1"/>
    <row r="666" ht="30" customHeight="1"/>
    <row r="667" ht="30" customHeight="1"/>
    <row r="668" ht="30" customHeight="1"/>
    <row r="669" ht="30" customHeight="1"/>
    <row r="670" ht="30" customHeight="1"/>
    <row r="671" ht="30" customHeight="1"/>
    <row r="672" ht="30" customHeight="1"/>
    <row r="673" ht="30" customHeight="1"/>
    <row r="674" ht="30" customHeight="1"/>
    <row r="675" ht="30" customHeight="1"/>
    <row r="676" ht="30" customHeight="1"/>
    <row r="677" ht="30" customHeight="1"/>
    <row r="678" ht="30" customHeight="1"/>
    <row r="679" ht="30" customHeight="1"/>
    <row r="680" ht="30" customHeight="1"/>
    <row r="681" ht="30" customHeight="1"/>
    <row r="682" ht="30" customHeight="1"/>
    <row r="683" ht="30" customHeight="1"/>
    <row r="684" ht="30" customHeight="1"/>
    <row r="685" ht="30" customHeight="1"/>
    <row r="686" ht="30" customHeight="1"/>
    <row r="687" ht="30" customHeight="1"/>
    <row r="688" ht="30" customHeight="1"/>
    <row r="689" ht="30" customHeight="1"/>
    <row r="690" ht="30" customHeight="1"/>
    <row r="691" ht="30" customHeight="1"/>
    <row r="692" ht="30" customHeight="1"/>
    <row r="693" ht="30" customHeight="1"/>
    <row r="694" ht="30" customHeight="1"/>
    <row r="695" ht="30" customHeight="1"/>
    <row r="696" ht="30" customHeight="1"/>
    <row r="697" ht="30" customHeight="1"/>
    <row r="698" ht="30" customHeight="1"/>
    <row r="699" ht="30" customHeight="1"/>
    <row r="700" ht="30" customHeight="1"/>
    <row r="701" ht="30" customHeight="1"/>
    <row r="702" ht="30" customHeight="1"/>
    <row r="703" ht="30" customHeight="1"/>
    <row r="704" ht="30" customHeight="1"/>
    <row r="705" ht="30" customHeight="1"/>
    <row r="706" ht="30" customHeight="1"/>
    <row r="707" ht="30" customHeight="1"/>
    <row r="708" ht="30" customHeight="1"/>
    <row r="709" ht="30" customHeight="1"/>
    <row r="710" ht="30" customHeight="1"/>
    <row r="711" ht="30" customHeight="1"/>
    <row r="712" ht="30" customHeight="1"/>
    <row r="713" ht="30" customHeight="1"/>
    <row r="714" ht="30" customHeight="1"/>
    <row r="715" ht="30" customHeight="1"/>
    <row r="716" ht="30" customHeight="1"/>
    <row r="717" ht="30" customHeight="1"/>
    <row r="718" ht="30" customHeight="1"/>
    <row r="719" ht="30" customHeight="1"/>
    <row r="720" ht="30" customHeight="1"/>
    <row r="721" ht="30" customHeight="1"/>
    <row r="722" ht="30" customHeight="1"/>
    <row r="723" ht="30" customHeight="1"/>
    <row r="724" ht="30" customHeight="1"/>
    <row r="725" ht="30" customHeight="1"/>
    <row r="726" ht="30" customHeight="1"/>
    <row r="727" ht="30" customHeight="1"/>
    <row r="728" ht="30" customHeight="1"/>
    <row r="729" ht="30" customHeight="1"/>
    <row r="730" ht="30" customHeight="1"/>
    <row r="731" ht="30" customHeight="1"/>
    <row r="732" ht="30" customHeight="1"/>
    <row r="733" ht="30" customHeight="1"/>
    <row r="734" ht="30" customHeight="1"/>
    <row r="735" ht="30" customHeight="1"/>
    <row r="736" ht="30" customHeight="1"/>
    <row r="737" ht="30" customHeight="1"/>
    <row r="738" ht="30" customHeight="1"/>
    <row r="739" ht="30" customHeight="1"/>
    <row r="740" ht="30" customHeight="1"/>
    <row r="741" ht="30" customHeight="1"/>
  </sheetData>
  <pageMargins left="0.23622047244094491" right="0.23622047244094491" top="0.74803149606299213" bottom="0.74803149606299213" header="0.31496062992125984" footer="0.31496062992125984"/>
  <pageSetup paperSize="8" scale="31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D8BC9F-683C-4772-889E-0D21E25EC137}">
  <dimension ref="B2:K82"/>
  <sheetViews>
    <sheetView topLeftCell="A47" workbookViewId="0">
      <selection activeCell="D63" sqref="D63"/>
    </sheetView>
  </sheetViews>
  <sheetFormatPr defaultRowHeight="15"/>
  <cols>
    <col min="2" max="2" width="77.7109375" customWidth="1"/>
    <col min="3" max="3" width="10" style="280" bestFit="1" customWidth="1"/>
    <col min="4" max="4" width="10.28515625" bestFit="1" customWidth="1"/>
    <col min="5" max="5" width="12.5703125" bestFit="1" customWidth="1"/>
    <col min="7" max="7" width="8.28515625" customWidth="1"/>
    <col min="9" max="9" width="35.5703125" bestFit="1" customWidth="1"/>
    <col min="10" max="10" width="5.140625" customWidth="1"/>
  </cols>
  <sheetData>
    <row r="2" spans="2:8">
      <c r="B2" s="282" t="s">
        <v>140</v>
      </c>
      <c r="C2" s="304" t="s">
        <v>141</v>
      </c>
      <c r="D2" s="291" t="s">
        <v>142</v>
      </c>
      <c r="E2" s="291" t="s">
        <v>143</v>
      </c>
      <c r="F2" s="291" t="s">
        <v>144</v>
      </c>
      <c r="G2" s="305" t="s">
        <v>145</v>
      </c>
    </row>
    <row r="3" spans="2:8">
      <c r="B3" s="317" t="s">
        <v>146</v>
      </c>
      <c r="C3" s="318">
        <v>3150</v>
      </c>
      <c r="D3" s="319">
        <v>3</v>
      </c>
      <c r="E3" s="319">
        <v>3</v>
      </c>
      <c r="F3" s="319"/>
      <c r="G3" s="320">
        <f>SUM(D3:F3)</f>
        <v>6</v>
      </c>
      <c r="H3" s="280"/>
    </row>
    <row r="4" spans="2:8">
      <c r="B4" s="297" t="s">
        <v>147</v>
      </c>
      <c r="C4" s="321">
        <v>1473</v>
      </c>
      <c r="D4" s="319"/>
      <c r="E4" s="319"/>
      <c r="F4" s="319">
        <v>1</v>
      </c>
      <c r="G4" s="320">
        <f t="shared" ref="G4:G25" si="0">SUM(D4:F4)</f>
        <v>1</v>
      </c>
    </row>
    <row r="5" spans="2:8">
      <c r="B5" s="297" t="s">
        <v>148</v>
      </c>
      <c r="C5" s="321">
        <v>1396</v>
      </c>
      <c r="D5" s="319"/>
      <c r="E5" s="319"/>
      <c r="F5" s="319">
        <v>1</v>
      </c>
      <c r="G5" s="320">
        <f t="shared" si="0"/>
        <v>1</v>
      </c>
    </row>
    <row r="6" spans="2:8">
      <c r="B6" s="297" t="s">
        <v>149</v>
      </c>
      <c r="C6" s="321">
        <v>902</v>
      </c>
      <c r="D6" s="319"/>
      <c r="E6" s="319">
        <v>1</v>
      </c>
      <c r="F6" s="319"/>
      <c r="G6" s="320">
        <f t="shared" si="0"/>
        <v>1</v>
      </c>
    </row>
    <row r="7" spans="2:8">
      <c r="B7" s="281" t="s">
        <v>150</v>
      </c>
      <c r="C7" s="300">
        <v>870</v>
      </c>
      <c r="D7" s="136"/>
      <c r="E7" s="136">
        <v>1</v>
      </c>
      <c r="F7" s="136"/>
      <c r="G7" s="306">
        <f t="shared" si="0"/>
        <v>1</v>
      </c>
    </row>
    <row r="8" spans="2:8">
      <c r="B8" s="297" t="s">
        <v>151</v>
      </c>
      <c r="C8" s="321">
        <v>710</v>
      </c>
      <c r="D8" s="319"/>
      <c r="E8" s="319">
        <v>1</v>
      </c>
      <c r="F8" s="319"/>
      <c r="G8" s="320">
        <f t="shared" si="0"/>
        <v>1</v>
      </c>
    </row>
    <row r="9" spans="2:8">
      <c r="B9" s="281" t="s">
        <v>152</v>
      </c>
      <c r="C9" s="300">
        <v>700</v>
      </c>
      <c r="D9" s="136"/>
      <c r="E9" s="136">
        <v>1</v>
      </c>
      <c r="F9" s="136"/>
      <c r="G9" s="306">
        <f t="shared" si="0"/>
        <v>1</v>
      </c>
    </row>
    <row r="10" spans="2:8">
      <c r="B10" s="297" t="s">
        <v>153</v>
      </c>
      <c r="C10" s="321">
        <v>629</v>
      </c>
      <c r="D10" s="319"/>
      <c r="E10" s="319">
        <v>1</v>
      </c>
      <c r="F10" s="319"/>
      <c r="G10" s="320">
        <f t="shared" si="0"/>
        <v>1</v>
      </c>
    </row>
    <row r="11" spans="2:8">
      <c r="B11" s="297" t="s">
        <v>154</v>
      </c>
      <c r="C11" s="321">
        <v>452</v>
      </c>
      <c r="D11" s="319">
        <v>1</v>
      </c>
      <c r="E11" s="319"/>
      <c r="F11" s="319"/>
      <c r="G11" s="320">
        <f t="shared" si="0"/>
        <v>1</v>
      </c>
    </row>
    <row r="12" spans="2:8">
      <c r="B12" s="297" t="s">
        <v>155</v>
      </c>
      <c r="C12" s="321">
        <v>379</v>
      </c>
      <c r="D12" s="319">
        <v>1</v>
      </c>
      <c r="E12" s="319"/>
      <c r="F12" s="319"/>
      <c r="G12" s="320">
        <f t="shared" si="0"/>
        <v>1</v>
      </c>
    </row>
    <row r="13" spans="2:8">
      <c r="B13" s="281" t="s">
        <v>156</v>
      </c>
      <c r="C13" s="300">
        <v>331</v>
      </c>
      <c r="D13" s="136">
        <v>1</v>
      </c>
      <c r="E13" s="136"/>
      <c r="F13" s="136"/>
      <c r="G13" s="306">
        <f t="shared" si="0"/>
        <v>1</v>
      </c>
    </row>
    <row r="14" spans="2:8">
      <c r="B14" s="297" t="s">
        <v>157</v>
      </c>
      <c r="C14" s="321">
        <v>316</v>
      </c>
      <c r="D14" s="319">
        <v>1</v>
      </c>
      <c r="E14" s="319"/>
      <c r="F14" s="319"/>
      <c r="G14" s="320">
        <f t="shared" si="0"/>
        <v>1</v>
      </c>
    </row>
    <row r="15" spans="2:8">
      <c r="B15" s="297" t="s">
        <v>158</v>
      </c>
      <c r="C15" s="321">
        <v>206</v>
      </c>
      <c r="D15" s="319">
        <v>1</v>
      </c>
      <c r="E15" s="319"/>
      <c r="F15" s="319"/>
      <c r="G15" s="320">
        <f t="shared" si="0"/>
        <v>1</v>
      </c>
    </row>
    <row r="16" spans="2:8">
      <c r="B16" s="297" t="s">
        <v>159</v>
      </c>
      <c r="C16" s="321">
        <v>562</v>
      </c>
      <c r="D16" s="319">
        <v>1</v>
      </c>
      <c r="E16" s="319"/>
      <c r="F16" s="319"/>
      <c r="G16" s="320">
        <f t="shared" si="0"/>
        <v>1</v>
      </c>
    </row>
    <row r="17" spans="2:7" ht="30">
      <c r="B17" s="281" t="s">
        <v>160</v>
      </c>
      <c r="C17" s="300">
        <v>628</v>
      </c>
      <c r="D17" s="136"/>
      <c r="E17" s="136">
        <v>1</v>
      </c>
      <c r="F17" s="136"/>
      <c r="G17" s="306">
        <f t="shared" si="0"/>
        <v>1</v>
      </c>
    </row>
    <row r="18" spans="2:7">
      <c r="B18" s="281" t="s">
        <v>161</v>
      </c>
      <c r="C18" s="300">
        <v>430</v>
      </c>
      <c r="D18" s="136">
        <v>1</v>
      </c>
      <c r="E18" s="136"/>
      <c r="F18" s="136"/>
      <c r="G18" s="306">
        <f t="shared" si="0"/>
        <v>1</v>
      </c>
    </row>
    <row r="19" spans="2:7">
      <c r="B19" s="281" t="s">
        <v>162</v>
      </c>
      <c r="C19" s="300">
        <v>659</v>
      </c>
      <c r="D19" s="136"/>
      <c r="E19" s="136">
        <v>1</v>
      </c>
      <c r="F19" s="136"/>
      <c r="G19" s="306">
        <f t="shared" si="0"/>
        <v>1</v>
      </c>
    </row>
    <row r="20" spans="2:7">
      <c r="B20" s="281" t="s">
        <v>163</v>
      </c>
      <c r="C20" s="300">
        <v>296</v>
      </c>
      <c r="D20" s="136">
        <v>1</v>
      </c>
      <c r="E20" s="136"/>
      <c r="F20" s="136"/>
      <c r="G20" s="306">
        <f t="shared" si="0"/>
        <v>1</v>
      </c>
    </row>
    <row r="21" spans="2:7">
      <c r="B21" s="281" t="s">
        <v>164</v>
      </c>
      <c r="C21" s="300">
        <v>594</v>
      </c>
      <c r="D21" s="136"/>
      <c r="E21" s="136">
        <v>1</v>
      </c>
      <c r="F21" s="136"/>
      <c r="G21" s="306">
        <f t="shared" si="0"/>
        <v>1</v>
      </c>
    </row>
    <row r="22" spans="2:7">
      <c r="B22" s="281" t="s">
        <v>165</v>
      </c>
      <c r="C22" s="300">
        <v>451</v>
      </c>
      <c r="D22" s="136">
        <v>1</v>
      </c>
      <c r="E22" s="136"/>
      <c r="F22" s="136"/>
      <c r="G22" s="306">
        <f t="shared" si="0"/>
        <v>1</v>
      </c>
    </row>
    <row r="23" spans="2:7">
      <c r="B23" s="281" t="s">
        <v>166</v>
      </c>
      <c r="C23" s="300">
        <v>523</v>
      </c>
      <c r="D23" s="136"/>
      <c r="E23" s="136">
        <v>1</v>
      </c>
      <c r="F23" s="136"/>
      <c r="G23" s="306">
        <f t="shared" si="0"/>
        <v>1</v>
      </c>
    </row>
    <row r="24" spans="2:7">
      <c r="B24" s="281" t="s">
        <v>167</v>
      </c>
      <c r="C24" s="300">
        <v>440</v>
      </c>
      <c r="D24" s="136">
        <v>1</v>
      </c>
      <c r="E24" s="136"/>
      <c r="F24" s="136"/>
      <c r="G24" s="306">
        <f t="shared" si="0"/>
        <v>1</v>
      </c>
    </row>
    <row r="25" spans="2:7">
      <c r="B25" s="285" t="s">
        <v>168</v>
      </c>
      <c r="C25" s="301">
        <v>1426</v>
      </c>
      <c r="D25" s="136"/>
      <c r="E25" s="136"/>
      <c r="F25" s="136">
        <v>1</v>
      </c>
      <c r="G25" s="306">
        <f t="shared" si="0"/>
        <v>1</v>
      </c>
    </row>
    <row r="26" spans="2:7">
      <c r="B26" s="287" t="s">
        <v>169</v>
      </c>
      <c r="C26" s="290">
        <f>SUM(C3:C25)</f>
        <v>17523</v>
      </c>
      <c r="D26" s="288">
        <f>SUM(D3:D25)</f>
        <v>13</v>
      </c>
      <c r="E26" s="288">
        <f>SUM(E3:E25)</f>
        <v>12</v>
      </c>
      <c r="F26" s="288">
        <f>SUM(F3:F25)</f>
        <v>3</v>
      </c>
      <c r="G26" s="307">
        <f>SUM(D26:F26)</f>
        <v>28</v>
      </c>
    </row>
    <row r="27" spans="2:7">
      <c r="B27" s="287" t="s">
        <v>170</v>
      </c>
      <c r="C27" s="290">
        <f>C16+C15+C14+C12+C11+C10+C8+C6+C5+C4+C3</f>
        <v>10175</v>
      </c>
      <c r="D27" s="288">
        <f>D16+D15+D14+D12+D11+D3</f>
        <v>8</v>
      </c>
      <c r="E27" s="288">
        <f>E10+E8+E6+E3</f>
        <v>6</v>
      </c>
      <c r="F27" s="288">
        <f>F5+F4</f>
        <v>2</v>
      </c>
      <c r="G27" s="307">
        <f t="shared" ref="G27:G28" si="1">SUM(D27:F27)</f>
        <v>16</v>
      </c>
    </row>
    <row r="28" spans="2:7">
      <c r="B28" s="287" t="s">
        <v>171</v>
      </c>
      <c r="C28" s="290">
        <f>AVERAGE(C3:C25)</f>
        <v>761.86956521739125</v>
      </c>
      <c r="D28" s="292">
        <f>D26/G26</f>
        <v>0.4642857142857143</v>
      </c>
      <c r="E28" s="292">
        <f>E26/G26</f>
        <v>0.42857142857142855</v>
      </c>
      <c r="F28" s="292">
        <f>F26/G26</f>
        <v>0.10714285714285714</v>
      </c>
      <c r="G28" s="292">
        <f t="shared" si="1"/>
        <v>0.99999999999999989</v>
      </c>
    </row>
    <row r="29" spans="2:7">
      <c r="B29" s="286"/>
      <c r="C29" s="284"/>
    </row>
    <row r="30" spans="2:7" ht="28.5" customHeight="1">
      <c r="B30" s="687" t="s">
        <v>172</v>
      </c>
      <c r="C30" s="687"/>
      <c r="D30" s="687"/>
      <c r="E30" s="687"/>
      <c r="F30" s="687"/>
    </row>
    <row r="31" spans="2:7">
      <c r="B31" s="286" t="s">
        <v>173</v>
      </c>
      <c r="C31" s="284"/>
    </row>
    <row r="32" spans="2:7">
      <c r="B32" s="283"/>
      <c r="C32" s="284"/>
    </row>
    <row r="33" spans="2:11">
      <c r="B33" s="289" t="s">
        <v>174</v>
      </c>
      <c r="C33" s="315" t="s">
        <v>141</v>
      </c>
      <c r="D33" s="293" t="s">
        <v>142</v>
      </c>
      <c r="E33" s="293" t="s">
        <v>143</v>
      </c>
      <c r="F33" s="293" t="s">
        <v>144</v>
      </c>
      <c r="G33" s="282" t="s">
        <v>145</v>
      </c>
      <c r="I33" s="295" t="s">
        <v>175</v>
      </c>
      <c r="J33" s="688" t="s">
        <v>141</v>
      </c>
      <c r="K33" s="689"/>
    </row>
    <row r="34" spans="2:11">
      <c r="B34" s="309" t="s">
        <v>176</v>
      </c>
      <c r="C34" s="322">
        <v>933</v>
      </c>
      <c r="D34" s="319"/>
      <c r="E34" s="319"/>
      <c r="F34" s="319">
        <v>1</v>
      </c>
      <c r="G34" s="320">
        <f>SUM(D34:F34)</f>
        <v>1</v>
      </c>
      <c r="H34" s="280"/>
      <c r="I34" s="683" t="s">
        <v>177</v>
      </c>
      <c r="J34" s="136">
        <v>298</v>
      </c>
      <c r="K34" s="683">
        <f>SUM(J34:J37)</f>
        <v>1169</v>
      </c>
    </row>
    <row r="35" spans="2:11">
      <c r="B35" s="309" t="s">
        <v>178</v>
      </c>
      <c r="C35" s="322">
        <v>1878</v>
      </c>
      <c r="D35" s="319"/>
      <c r="E35" s="319"/>
      <c r="F35" s="319">
        <v>1</v>
      </c>
      <c r="G35" s="320">
        <f t="shared" ref="G35:G51" si="2">SUM(D35:F35)</f>
        <v>1</v>
      </c>
      <c r="I35" s="684"/>
      <c r="J35" s="136">
        <v>463</v>
      </c>
      <c r="K35" s="684"/>
    </row>
    <row r="36" spans="2:11">
      <c r="B36" s="310" t="s">
        <v>179</v>
      </c>
      <c r="C36" s="316">
        <v>1200</v>
      </c>
      <c r="D36" s="136"/>
      <c r="E36" s="136"/>
      <c r="F36" s="136">
        <v>1</v>
      </c>
      <c r="G36" s="306">
        <f t="shared" si="2"/>
        <v>1</v>
      </c>
      <c r="I36" s="684"/>
      <c r="J36" s="136">
        <v>163</v>
      </c>
      <c r="K36" s="684"/>
    </row>
    <row r="37" spans="2:11">
      <c r="B37" s="309" t="s">
        <v>180</v>
      </c>
      <c r="C37" s="322">
        <v>520</v>
      </c>
      <c r="D37" s="319"/>
      <c r="E37" s="319">
        <v>1</v>
      </c>
      <c r="F37" s="319"/>
      <c r="G37" s="320">
        <f t="shared" si="2"/>
        <v>1</v>
      </c>
      <c r="I37" s="685"/>
      <c r="J37" s="136">
        <v>245</v>
      </c>
      <c r="K37" s="685"/>
    </row>
    <row r="38" spans="2:11">
      <c r="B38" s="309" t="s">
        <v>181</v>
      </c>
      <c r="C38" s="322">
        <v>548</v>
      </c>
      <c r="D38" s="319"/>
      <c r="E38" s="319">
        <v>1</v>
      </c>
      <c r="F38" s="319"/>
      <c r="G38" s="320">
        <f t="shared" si="2"/>
        <v>1</v>
      </c>
      <c r="I38" s="683" t="s">
        <v>182</v>
      </c>
      <c r="J38" s="136">
        <v>11</v>
      </c>
      <c r="K38" s="683">
        <f>SUM(J38:J39)</f>
        <v>14</v>
      </c>
    </row>
    <row r="39" spans="2:11">
      <c r="B39" s="309" t="s">
        <v>183</v>
      </c>
      <c r="C39" s="322">
        <v>4295</v>
      </c>
      <c r="D39" s="319">
        <v>7</v>
      </c>
      <c r="E39" s="319">
        <v>3</v>
      </c>
      <c r="F39" s="319"/>
      <c r="G39" s="320">
        <f t="shared" si="2"/>
        <v>10</v>
      </c>
      <c r="I39" s="685"/>
      <c r="J39" s="136">
        <v>3</v>
      </c>
      <c r="K39" s="685"/>
    </row>
    <row r="40" spans="2:11">
      <c r="B40" s="309" t="s">
        <v>184</v>
      </c>
      <c r="C40" s="322">
        <v>7223</v>
      </c>
      <c r="D40" s="319">
        <v>23</v>
      </c>
      <c r="E40" s="319"/>
      <c r="F40" s="319"/>
      <c r="G40" s="320">
        <f t="shared" si="2"/>
        <v>23</v>
      </c>
      <c r="I40" s="683" t="s">
        <v>185</v>
      </c>
      <c r="J40" s="136">
        <v>216</v>
      </c>
      <c r="K40" s="683">
        <f>SUM(J40:J41)</f>
        <v>228</v>
      </c>
    </row>
    <row r="41" spans="2:11">
      <c r="B41" s="311" t="s">
        <v>186</v>
      </c>
      <c r="C41" s="316">
        <v>200</v>
      </c>
      <c r="D41" s="136">
        <v>1</v>
      </c>
      <c r="E41" s="136"/>
      <c r="F41" s="136"/>
      <c r="G41" s="306">
        <f t="shared" si="2"/>
        <v>1</v>
      </c>
      <c r="I41" s="685"/>
      <c r="J41" s="136">
        <v>12</v>
      </c>
      <c r="K41" s="685"/>
    </row>
    <row r="42" spans="2:11">
      <c r="B42" s="311" t="s">
        <v>187</v>
      </c>
      <c r="C42" s="316">
        <v>1214</v>
      </c>
      <c r="D42" s="136"/>
      <c r="E42" s="136"/>
      <c r="F42" s="136">
        <v>1</v>
      </c>
      <c r="G42" s="306">
        <f t="shared" si="2"/>
        <v>1</v>
      </c>
      <c r="I42" s="683" t="s">
        <v>188</v>
      </c>
      <c r="J42" s="136">
        <v>268</v>
      </c>
      <c r="K42" s="683">
        <f>SUM(J42:J43)</f>
        <v>280</v>
      </c>
    </row>
    <row r="43" spans="2:11">
      <c r="B43" s="311" t="s">
        <v>189</v>
      </c>
      <c r="C43" s="316">
        <v>832</v>
      </c>
      <c r="D43" s="136"/>
      <c r="E43" s="136">
        <v>1</v>
      </c>
      <c r="F43" s="136"/>
      <c r="G43" s="306">
        <f t="shared" si="2"/>
        <v>1</v>
      </c>
      <c r="I43" s="685"/>
      <c r="J43" s="136">
        <v>12</v>
      </c>
      <c r="K43" s="685"/>
    </row>
    <row r="44" spans="2:11">
      <c r="B44" s="311" t="s">
        <v>190</v>
      </c>
      <c r="C44" s="316">
        <v>833</v>
      </c>
      <c r="D44" s="136"/>
      <c r="E44" s="136">
        <v>1</v>
      </c>
      <c r="F44" s="136"/>
      <c r="G44" s="306">
        <f t="shared" si="2"/>
        <v>1</v>
      </c>
      <c r="I44" s="136" t="s">
        <v>191</v>
      </c>
      <c r="J44" s="136">
        <v>32</v>
      </c>
      <c r="K44" s="136">
        <f>J44</f>
        <v>32</v>
      </c>
    </row>
    <row r="45" spans="2:11">
      <c r="B45" s="311" t="s">
        <v>192</v>
      </c>
      <c r="C45" s="316">
        <v>620</v>
      </c>
      <c r="D45" s="136"/>
      <c r="E45" s="136">
        <v>1</v>
      </c>
      <c r="F45" s="136"/>
      <c r="G45" s="306">
        <f t="shared" si="2"/>
        <v>1</v>
      </c>
      <c r="I45" s="683" t="s">
        <v>193</v>
      </c>
      <c r="J45" s="136">
        <v>178</v>
      </c>
      <c r="K45" s="683">
        <f>J45+J46</f>
        <v>272</v>
      </c>
    </row>
    <row r="46" spans="2:11">
      <c r="B46" s="312" t="s">
        <v>194</v>
      </c>
      <c r="C46" s="322">
        <v>7223</v>
      </c>
      <c r="D46" s="319">
        <v>11</v>
      </c>
      <c r="E46" s="319">
        <v>1</v>
      </c>
      <c r="F46" s="319"/>
      <c r="G46" s="320">
        <f t="shared" si="2"/>
        <v>12</v>
      </c>
      <c r="I46" s="685"/>
      <c r="J46" s="136">
        <v>94</v>
      </c>
      <c r="K46" s="685"/>
    </row>
    <row r="47" spans="2:11">
      <c r="B47" s="311" t="s">
        <v>195</v>
      </c>
      <c r="C47" s="316">
        <v>1237</v>
      </c>
      <c r="D47" s="136"/>
      <c r="E47" s="136"/>
      <c r="F47" s="136">
        <v>1</v>
      </c>
      <c r="G47" s="306">
        <f t="shared" si="2"/>
        <v>1</v>
      </c>
      <c r="I47" s="136" t="s">
        <v>196</v>
      </c>
      <c r="J47" s="136">
        <v>36</v>
      </c>
      <c r="K47" s="136">
        <f>J47</f>
        <v>36</v>
      </c>
    </row>
    <row r="48" spans="2:11">
      <c r="B48" s="313" t="s">
        <v>197</v>
      </c>
      <c r="C48" s="316">
        <v>164</v>
      </c>
      <c r="D48" s="136">
        <v>1</v>
      </c>
      <c r="E48" s="136"/>
      <c r="F48" s="136"/>
      <c r="G48" s="306">
        <f t="shared" si="2"/>
        <v>1</v>
      </c>
      <c r="I48" s="683" t="s">
        <v>198</v>
      </c>
      <c r="J48" s="136">
        <v>387</v>
      </c>
      <c r="K48" s="683">
        <f>J48+J49</f>
        <v>393</v>
      </c>
    </row>
    <row r="49" spans="2:11">
      <c r="B49" s="314" t="s">
        <v>169</v>
      </c>
      <c r="C49" s="315">
        <f>SUM(C34:C48)</f>
        <v>28920</v>
      </c>
      <c r="D49" s="295">
        <f>SUM(D34:D48)</f>
        <v>43</v>
      </c>
      <c r="E49" s="295">
        <f t="shared" ref="E49:F49" si="3">SUM(E34:E48)</f>
        <v>9</v>
      </c>
      <c r="F49" s="295">
        <f t="shared" si="3"/>
        <v>5</v>
      </c>
      <c r="G49" s="323">
        <f t="shared" si="2"/>
        <v>57</v>
      </c>
      <c r="I49" s="685"/>
      <c r="J49" s="136">
        <v>6</v>
      </c>
      <c r="K49" s="685"/>
    </row>
    <row r="50" spans="2:11">
      <c r="B50" s="314" t="s">
        <v>170</v>
      </c>
      <c r="C50" s="315">
        <f>C46+C40+C39+C38+C37+C35+C34</f>
        <v>22620</v>
      </c>
      <c r="D50" s="295">
        <f>D39+D40+D46</f>
        <v>41</v>
      </c>
      <c r="E50" s="295">
        <f>E46+E39+E38+E37</f>
        <v>6</v>
      </c>
      <c r="F50" s="295">
        <f>F34+F35</f>
        <v>2</v>
      </c>
      <c r="G50" s="323">
        <f t="shared" si="2"/>
        <v>49</v>
      </c>
      <c r="I50" s="683" t="s">
        <v>199</v>
      </c>
      <c r="J50" s="136">
        <v>14</v>
      </c>
      <c r="K50" s="683">
        <f>SUM(J50:J53)</f>
        <v>872</v>
      </c>
    </row>
    <row r="51" spans="2:11">
      <c r="B51" s="314" t="s">
        <v>171</v>
      </c>
      <c r="C51" s="315">
        <f>AVERAGE(C34:C48)</f>
        <v>1928</v>
      </c>
      <c r="D51" s="292">
        <f>D49/G49</f>
        <v>0.75438596491228072</v>
      </c>
      <c r="E51" s="292">
        <f>E49/G49</f>
        <v>0.15789473684210525</v>
      </c>
      <c r="F51" s="292">
        <f>F49/G49</f>
        <v>8.771929824561403E-2</v>
      </c>
      <c r="G51" s="308">
        <f t="shared" si="2"/>
        <v>1</v>
      </c>
      <c r="I51" s="684"/>
      <c r="J51" s="136">
        <v>99</v>
      </c>
      <c r="K51" s="684"/>
    </row>
    <row r="52" spans="2:11">
      <c r="I52" s="684"/>
      <c r="J52" s="136">
        <v>4</v>
      </c>
      <c r="K52" s="684"/>
    </row>
    <row r="53" spans="2:11" ht="31.5" customHeight="1">
      <c r="B53" s="686" t="s">
        <v>200</v>
      </c>
      <c r="C53" s="686"/>
      <c r="D53" s="686"/>
      <c r="E53" s="686"/>
      <c r="F53" s="686"/>
      <c r="G53" s="686"/>
      <c r="I53" s="685"/>
      <c r="J53" s="136">
        <v>755</v>
      </c>
      <c r="K53" s="685"/>
    </row>
    <row r="54" spans="2:11">
      <c r="I54" s="302" t="s">
        <v>201</v>
      </c>
      <c r="J54" s="136">
        <v>153</v>
      </c>
      <c r="K54" s="302">
        <f>SUM(J54:J55)</f>
        <v>161</v>
      </c>
    </row>
    <row r="55" spans="2:11">
      <c r="I55" s="303"/>
      <c r="J55" s="136">
        <v>8</v>
      </c>
      <c r="K55" s="303"/>
    </row>
    <row r="56" spans="2:11">
      <c r="I56" s="302" t="s">
        <v>202</v>
      </c>
      <c r="J56" s="136">
        <v>239</v>
      </c>
      <c r="K56" s="302">
        <f>SUM(J56:J57)</f>
        <v>260</v>
      </c>
    </row>
    <row r="57" spans="2:11">
      <c r="B57" s="324" t="s">
        <v>203</v>
      </c>
      <c r="C57" s="326">
        <f>C49+C26</f>
        <v>46443</v>
      </c>
      <c r="I57" s="303"/>
      <c r="J57" s="136">
        <v>21</v>
      </c>
      <c r="K57" s="303"/>
    </row>
    <row r="58" spans="2:11">
      <c r="B58" s="324" t="s">
        <v>204</v>
      </c>
      <c r="C58" s="325"/>
      <c r="I58" s="136" t="s">
        <v>205</v>
      </c>
      <c r="J58" s="136">
        <v>44</v>
      </c>
      <c r="K58" s="136">
        <f>J58</f>
        <v>44</v>
      </c>
    </row>
    <row r="59" spans="2:11">
      <c r="B59" s="324" t="s">
        <v>170</v>
      </c>
      <c r="C59" s="327">
        <f>C50+C27</f>
        <v>32795</v>
      </c>
      <c r="I59" s="136" t="s">
        <v>206</v>
      </c>
      <c r="J59" s="136">
        <v>4</v>
      </c>
      <c r="K59" s="136">
        <f>J59</f>
        <v>4</v>
      </c>
    </row>
    <row r="60" spans="2:11">
      <c r="B60" s="324" t="s">
        <v>207</v>
      </c>
      <c r="C60" s="326">
        <f>C57/2</f>
        <v>23221.5</v>
      </c>
    </row>
    <row r="61" spans="2:11">
      <c r="B61" s="324" t="s">
        <v>208</v>
      </c>
      <c r="C61" s="326">
        <f>C59/2</f>
        <v>16397.5</v>
      </c>
    </row>
    <row r="82" spans="4:4">
      <c r="D82" s="296"/>
    </row>
  </sheetData>
  <mergeCells count="17">
    <mergeCell ref="I34:I37"/>
    <mergeCell ref="I38:I39"/>
    <mergeCell ref="I40:I41"/>
    <mergeCell ref="B30:F30"/>
    <mergeCell ref="J33:K33"/>
    <mergeCell ref="K34:K37"/>
    <mergeCell ref="K38:K39"/>
    <mergeCell ref="K40:K41"/>
    <mergeCell ref="I50:I53"/>
    <mergeCell ref="K50:K53"/>
    <mergeCell ref="B53:G53"/>
    <mergeCell ref="I42:I43"/>
    <mergeCell ref="I45:I46"/>
    <mergeCell ref="I48:I49"/>
    <mergeCell ref="K42:K43"/>
    <mergeCell ref="K45:K46"/>
    <mergeCell ref="K48:K49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5E1BEE-62B1-422C-94EF-C677F92EE0B2}">
  <sheetPr>
    <tabColor rgb="FF00B050"/>
    <pageSetUpPr fitToPage="1"/>
  </sheetPr>
  <dimension ref="A1:N89"/>
  <sheetViews>
    <sheetView showGridLines="0" view="pageBreakPreview" topLeftCell="A47" zoomScale="85" zoomScaleNormal="80" zoomScaleSheetLayoutView="85" workbookViewId="0">
      <selection activeCell="C75" sqref="C75"/>
    </sheetView>
  </sheetViews>
  <sheetFormatPr defaultColWidth="9.28515625" defaultRowHeight="12.75" customHeight="1"/>
  <cols>
    <col min="1" max="1" width="19.28515625" style="4" customWidth="1"/>
    <col min="2" max="2" width="55" style="4" customWidth="1"/>
    <col min="3" max="3" width="20.140625" style="4" customWidth="1"/>
    <col min="4" max="4" width="20.7109375" style="4" customWidth="1"/>
    <col min="5" max="5" width="16" style="4" customWidth="1"/>
    <col min="6" max="6" width="17.42578125" style="4" bestFit="1" customWidth="1"/>
    <col min="7" max="7" width="17.42578125" style="4" customWidth="1"/>
    <col min="8" max="8" width="12.42578125" style="4" bestFit="1" customWidth="1"/>
    <col min="9" max="9" width="23" style="4" customWidth="1"/>
    <col min="10" max="10" width="23.5703125" style="4" customWidth="1"/>
    <col min="11" max="11" width="22.42578125" style="363" bestFit="1" customWidth="1"/>
    <col min="12" max="12" width="47.42578125" style="4" customWidth="1"/>
    <col min="13" max="13" width="15.5703125" style="372" bestFit="1" customWidth="1"/>
    <col min="14" max="14" width="18.85546875" style="4" bestFit="1" customWidth="1"/>
    <col min="15" max="16384" width="9.28515625" style="4"/>
  </cols>
  <sheetData>
    <row r="1" spans="1:13" s="98" customFormat="1" ht="15.75">
      <c r="A1" s="391" t="s">
        <v>52</v>
      </c>
      <c r="B1" s="392"/>
      <c r="C1" s="392"/>
      <c r="D1" s="392"/>
      <c r="E1" s="392"/>
      <c r="F1" s="392"/>
      <c r="G1" s="392"/>
      <c r="H1" s="392"/>
      <c r="I1" s="392"/>
      <c r="K1" s="364"/>
      <c r="M1" s="374"/>
    </row>
    <row r="2" spans="1:13" s="98" customFormat="1" ht="15.75">
      <c r="A2" s="393" t="e">
        <f>PRODUTOS!#REF!</f>
        <v>#REF!</v>
      </c>
      <c r="B2" s="394" t="e">
        <f>PRODUTOS!#REF!</f>
        <v>#REF!</v>
      </c>
      <c r="C2" s="395"/>
      <c r="D2" s="395"/>
      <c r="E2" s="395"/>
      <c r="F2" s="395"/>
      <c r="G2" s="395"/>
      <c r="H2" s="395"/>
      <c r="I2" s="396"/>
      <c r="K2" s="364"/>
      <c r="M2" s="374"/>
    </row>
    <row r="3" spans="1:13" s="98" customFormat="1" ht="15.75">
      <c r="A3" s="332" t="e">
        <f>PRODUTOS!#REF!</f>
        <v>#REF!</v>
      </c>
      <c r="B3" s="338" t="e">
        <f>PRODUTOS!#REF!</f>
        <v>#REF!</v>
      </c>
      <c r="C3" s="333"/>
      <c r="D3" s="333"/>
      <c r="E3" s="333"/>
      <c r="F3" s="334"/>
      <c r="G3" s="335"/>
      <c r="H3" s="336"/>
      <c r="I3" s="337"/>
      <c r="K3" s="364"/>
      <c r="M3" s="374"/>
    </row>
    <row r="4" spans="1:13">
      <c r="A4" s="331"/>
      <c r="B4" s="331"/>
      <c r="C4" s="90"/>
      <c r="D4" s="90"/>
      <c r="E4" s="90"/>
      <c r="F4" s="328"/>
      <c r="G4" s="331"/>
      <c r="M4" s="373"/>
    </row>
    <row r="5" spans="1:13" s="98" customFormat="1" ht="15.75">
      <c r="A5" s="332" t="e">
        <f>PRODUTOS!#REF!</f>
        <v>#REF!</v>
      </c>
      <c r="B5" s="332" t="e">
        <f>PRODUTOS!#REF!</f>
        <v>#REF!</v>
      </c>
      <c r="C5" s="333"/>
      <c r="D5" s="333"/>
      <c r="E5" s="333"/>
      <c r="F5" s="334"/>
      <c r="G5" s="335"/>
      <c r="H5" s="336"/>
      <c r="I5" s="337"/>
    </row>
    <row r="6" spans="1:13">
      <c r="A6" s="690" t="s">
        <v>55</v>
      </c>
      <c r="B6" s="690" t="s">
        <v>56</v>
      </c>
      <c r="C6" s="690" t="s">
        <v>46</v>
      </c>
      <c r="D6" s="690" t="s">
        <v>47</v>
      </c>
      <c r="E6" s="690"/>
      <c r="F6" s="690" t="s">
        <v>57</v>
      </c>
      <c r="G6" s="690"/>
      <c r="H6" s="690"/>
      <c r="I6" s="690"/>
    </row>
    <row r="7" spans="1:13">
      <c r="A7" s="691"/>
      <c r="B7" s="691"/>
      <c r="C7" s="691"/>
      <c r="D7" s="343" t="s">
        <v>209</v>
      </c>
      <c r="E7" s="343" t="s">
        <v>59</v>
      </c>
      <c r="F7" s="343" t="s">
        <v>210</v>
      </c>
      <c r="G7" s="343" t="s">
        <v>211</v>
      </c>
      <c r="H7" s="343" t="s">
        <v>47</v>
      </c>
      <c r="I7" s="343" t="s">
        <v>59</v>
      </c>
    </row>
    <row r="8" spans="1:13">
      <c r="A8" s="344" t="s">
        <v>61</v>
      </c>
      <c r="B8" s="345" t="s">
        <v>62</v>
      </c>
      <c r="C8" s="346"/>
      <c r="D8" s="346"/>
      <c r="E8" s="346"/>
      <c r="F8" s="346"/>
      <c r="G8" s="346"/>
      <c r="H8" s="346"/>
      <c r="I8" s="347"/>
    </row>
    <row r="9" spans="1:13">
      <c r="A9" s="5" t="str">
        <f>'Preços de Referência'!$A$6</f>
        <v>P8002</v>
      </c>
      <c r="B9" s="329" t="str">
        <f>VLOOKUP(A9,'Preços de Referência'!$A$4:$C$101,2,FALSE)</f>
        <v>Advogado pleno</v>
      </c>
      <c r="C9" s="5" t="s">
        <v>120</v>
      </c>
      <c r="D9" s="6">
        <v>40</v>
      </c>
      <c r="E9" s="279">
        <v>1</v>
      </c>
      <c r="F9" s="278">
        <f>VLOOKUP(A9,'Preços de Referência'!$A$4:$C$101,3,FALSE)</f>
        <v>12506.56</v>
      </c>
      <c r="G9" s="278">
        <f>F9/'Preços de Referência'!$O$30</f>
        <v>68.532851115129588</v>
      </c>
      <c r="H9" s="279">
        <v>1</v>
      </c>
      <c r="I9" s="278">
        <f>TRUNC(D9*E9*G9*H9,4)</f>
        <v>2741.3139999999999</v>
      </c>
    </row>
    <row r="10" spans="1:13">
      <c r="A10" s="5" t="str">
        <f>'Preços de Referência'!$A$33</f>
        <v>P8055</v>
      </c>
      <c r="B10" s="329" t="str">
        <f>VLOOKUP(A10,'Preços de Referência'!$A$4:$C$101,2,FALSE)</f>
        <v>Engenheiro agrônomo pleno</v>
      </c>
      <c r="C10" s="5" t="s">
        <v>120</v>
      </c>
      <c r="D10" s="6">
        <v>110</v>
      </c>
      <c r="E10" s="279">
        <v>1</v>
      </c>
      <c r="F10" s="329">
        <f>VLOOKUP(A10,'Preços de Referência'!$A$4:$C$101,3,FALSE)</f>
        <v>23508.48</v>
      </c>
      <c r="G10" s="278">
        <f>F10/'Preços de Referência'!$O$30</f>
        <v>128.82064770672363</v>
      </c>
      <c r="H10" s="279">
        <v>1</v>
      </c>
      <c r="I10" s="278">
        <f t="shared" ref="I10:I13" si="0">TRUNC(D10*E10*G10*H10,4)</f>
        <v>14170.271199999999</v>
      </c>
    </row>
    <row r="11" spans="1:13">
      <c r="A11" s="5" t="str">
        <f>'Preços de Referência'!$A$44</f>
        <v>P8066</v>
      </c>
      <c r="B11" s="329" t="str">
        <f>VLOOKUP(A11,'Preços de Referência'!$A$4:$C$101,2,FALSE)</f>
        <v>Engenheiro de projetos pleno</v>
      </c>
      <c r="C11" s="5" t="s">
        <v>120</v>
      </c>
      <c r="D11" s="6">
        <v>60</v>
      </c>
      <c r="E11" s="279">
        <v>1</v>
      </c>
      <c r="F11" s="278">
        <f>VLOOKUP(A11,'Preços de Referência'!$A$4:$C$101,3,FALSE)</f>
        <v>24227.22</v>
      </c>
      <c r="G11" s="278">
        <f>F11/'Preços de Referência'!$O$30</f>
        <v>132.75916488574717</v>
      </c>
      <c r="H11" s="279">
        <v>1</v>
      </c>
      <c r="I11" s="278">
        <f t="shared" si="0"/>
        <v>7965.5497999999998</v>
      </c>
    </row>
    <row r="12" spans="1:13">
      <c r="A12" s="5" t="str">
        <f>'Preços de Referência'!$A$86</f>
        <v>P8184</v>
      </c>
      <c r="B12" s="329" t="str">
        <f>VLOOKUP(A12,'Preços de Referência'!$A$4:$C$101,2,FALSE)</f>
        <v>Geógrafo pleno</v>
      </c>
      <c r="C12" s="5" t="s">
        <v>120</v>
      </c>
      <c r="D12" s="6">
        <v>60</v>
      </c>
      <c r="E12" s="279">
        <v>1</v>
      </c>
      <c r="F12" s="278">
        <f>VLOOKUP(A12,'Preços de Referência'!$A$4:$C$101,3,FALSE)</f>
        <v>10689.07</v>
      </c>
      <c r="G12" s="278">
        <f>F12/'Preços de Referência'!$O$30</f>
        <v>58.573456079785188</v>
      </c>
      <c r="H12" s="279">
        <v>1</v>
      </c>
      <c r="I12" s="278">
        <f t="shared" si="0"/>
        <v>3514.4072999999999</v>
      </c>
    </row>
    <row r="13" spans="1:13">
      <c r="A13" s="5" t="str">
        <f>'Preços de Referência'!$A$15</f>
        <v>P8020</v>
      </c>
      <c r="B13" s="329" t="str">
        <f>VLOOKUP(A13,'Preços de Referência'!$A$4:$C$101,2,FALSE)</f>
        <v>Assistente social pleno</v>
      </c>
      <c r="C13" s="5" t="s">
        <v>120</v>
      </c>
      <c r="D13" s="6">
        <v>40</v>
      </c>
      <c r="E13" s="279">
        <v>1</v>
      </c>
      <c r="F13" s="278">
        <f>VLOOKUP(A13,'Preços de Referência'!$A$4:$C$101,3,FALSE)</f>
        <v>8932.4699999999993</v>
      </c>
      <c r="G13" s="278">
        <f>F13/'Preços de Referência'!$O$30</f>
        <v>48.947723162913029</v>
      </c>
      <c r="H13" s="279">
        <v>1</v>
      </c>
      <c r="I13" s="278">
        <f t="shared" si="0"/>
        <v>1957.9088999999999</v>
      </c>
    </row>
    <row r="14" spans="1:13">
      <c r="A14" s="5" t="str">
        <f>'Preços de Referência'!$A$80</f>
        <v>P8174</v>
      </c>
      <c r="B14" s="329" t="str">
        <f>VLOOKUP(A14,'Preços de Referência'!$A$4:$C$101,2,FALSE)</f>
        <v>Administrador pleno</v>
      </c>
      <c r="C14" s="5" t="s">
        <v>120</v>
      </c>
      <c r="D14" s="6">
        <v>40</v>
      </c>
      <c r="E14" s="279">
        <v>1</v>
      </c>
      <c r="F14" s="278">
        <f>VLOOKUP(A14,'Preços de Referência'!$A$4:$C$101,3,FALSE)</f>
        <v>9250.7099999999991</v>
      </c>
      <c r="G14" s="278">
        <f>F14/'Preços de Referência'!$O$30</f>
        <v>50.691599539700796</v>
      </c>
      <c r="H14" s="279">
        <v>1</v>
      </c>
      <c r="I14" s="278">
        <f>TRUNC(D14*E14*G14*H14,4)</f>
        <v>2027.6639</v>
      </c>
    </row>
    <row r="15" spans="1:13">
      <c r="A15" s="345"/>
      <c r="B15" s="345"/>
      <c r="C15" s="345"/>
      <c r="D15" s="345"/>
      <c r="E15" s="348"/>
      <c r="F15" s="349" t="s">
        <v>123</v>
      </c>
      <c r="G15" s="349"/>
      <c r="H15" s="349"/>
      <c r="I15" s="350">
        <f>SUM(I9:I14)</f>
        <v>32377.115099999995</v>
      </c>
    </row>
    <row r="16" spans="1:13">
      <c r="A16" s="345"/>
      <c r="B16" s="345"/>
      <c r="C16" s="345"/>
      <c r="D16" s="345"/>
      <c r="E16" s="351" t="s">
        <v>124</v>
      </c>
      <c r="F16" s="352">
        <f>BDI!$D$17</f>
        <v>0.44790000000000002</v>
      </c>
      <c r="G16" s="352"/>
      <c r="H16" s="352"/>
      <c r="I16" s="350">
        <f>TRUNC((I15*F16),4)</f>
        <v>14501.709800000001</v>
      </c>
    </row>
    <row r="17" spans="1:9">
      <c r="A17" s="345"/>
      <c r="B17" s="345"/>
      <c r="C17" s="345"/>
      <c r="D17" s="345"/>
      <c r="E17" s="345"/>
      <c r="F17" s="349" t="s">
        <v>126</v>
      </c>
      <c r="G17" s="349"/>
      <c r="H17" s="349"/>
      <c r="I17" s="350">
        <f>TRUNC((I15+I16),2)</f>
        <v>46878.82</v>
      </c>
    </row>
    <row r="18" spans="1:9">
      <c r="A18" s="353"/>
      <c r="B18" s="354" t="s">
        <v>212</v>
      </c>
      <c r="C18" s="353">
        <v>60</v>
      </c>
      <c r="D18" s="353"/>
      <c r="E18" s="355"/>
      <c r="F18" s="354" t="s">
        <v>213</v>
      </c>
      <c r="G18" s="354"/>
      <c r="H18" s="354"/>
      <c r="I18" s="356">
        <f>C18*I17</f>
        <v>2812729.2</v>
      </c>
    </row>
    <row r="19" spans="1:9">
      <c r="A19" s="94"/>
      <c r="B19" s="90"/>
      <c r="C19" s="94"/>
      <c r="D19" s="94"/>
      <c r="E19" s="94"/>
      <c r="F19" s="328"/>
      <c r="G19" s="328"/>
      <c r="H19" s="328"/>
      <c r="I19" s="298"/>
    </row>
    <row r="20" spans="1:9" s="98" customFormat="1" ht="15.75">
      <c r="A20" s="332" t="e">
        <f>PRODUTOS!#REF!</f>
        <v>#REF!</v>
      </c>
      <c r="B20" s="338" t="e">
        <f>PRODUTOS!#REF!</f>
        <v>#REF!</v>
      </c>
      <c r="C20" s="339"/>
      <c r="D20" s="339"/>
      <c r="E20" s="339"/>
      <c r="F20" s="340"/>
      <c r="G20" s="338"/>
      <c r="H20" s="341"/>
      <c r="I20" s="342"/>
    </row>
    <row r="21" spans="1:9">
      <c r="A21" s="690" t="s">
        <v>55</v>
      </c>
      <c r="B21" s="690" t="s">
        <v>56</v>
      </c>
      <c r="C21" s="690" t="s">
        <v>46</v>
      </c>
      <c r="D21" s="690" t="s">
        <v>47</v>
      </c>
      <c r="E21" s="690"/>
      <c r="F21" s="690" t="s">
        <v>57</v>
      </c>
      <c r="G21" s="690"/>
      <c r="H21" s="690"/>
      <c r="I21" s="690"/>
    </row>
    <row r="22" spans="1:9">
      <c r="A22" s="691"/>
      <c r="B22" s="691"/>
      <c r="C22" s="691"/>
      <c r="D22" s="343" t="s">
        <v>209</v>
      </c>
      <c r="E22" s="343" t="s">
        <v>59</v>
      </c>
      <c r="F22" s="343" t="s">
        <v>210</v>
      </c>
      <c r="G22" s="343" t="s">
        <v>211</v>
      </c>
      <c r="H22" s="343" t="s">
        <v>47</v>
      </c>
      <c r="I22" s="343" t="s">
        <v>59</v>
      </c>
    </row>
    <row r="23" spans="1:9">
      <c r="A23" s="357" t="s">
        <v>61</v>
      </c>
      <c r="B23" s="345" t="s">
        <v>62</v>
      </c>
      <c r="C23" s="345"/>
      <c r="D23" s="345"/>
      <c r="E23" s="345"/>
      <c r="F23" s="345"/>
      <c r="G23" s="345"/>
      <c r="H23" s="345"/>
      <c r="I23" s="358"/>
    </row>
    <row r="24" spans="1:9">
      <c r="A24" s="5" t="str">
        <f>'Preços de Referência'!$A$6</f>
        <v>P8002</v>
      </c>
      <c r="B24" s="329" t="str">
        <f>VLOOKUP(A24,'Preços de Referência'!$A$4:$C$101,2,FALSE)</f>
        <v>Advogado pleno</v>
      </c>
      <c r="C24" s="5" t="s">
        <v>120</v>
      </c>
      <c r="D24" s="6">
        <v>40</v>
      </c>
      <c r="E24" s="330">
        <v>1</v>
      </c>
      <c r="F24" s="329">
        <f>VLOOKUP(A24,'Preços de Referência'!$A$4:$C$101,3,FALSE)</f>
        <v>12506.56</v>
      </c>
      <c r="G24" s="329">
        <f>F24/'Preços de Referência'!$O$30</f>
        <v>68.532851115129588</v>
      </c>
      <c r="H24" s="330">
        <v>1</v>
      </c>
      <c r="I24" s="329">
        <f>TRUNC(D24*E24*G24*H24,4)</f>
        <v>2741.3139999999999</v>
      </c>
    </row>
    <row r="25" spans="1:9">
      <c r="A25" s="5" t="str">
        <f>'Preços de Referência'!$A$33</f>
        <v>P8055</v>
      </c>
      <c r="B25" s="329" t="str">
        <f>VLOOKUP(A25,'Preços de Referência'!$A$4:$C$101,2,FALSE)</f>
        <v>Engenheiro agrônomo pleno</v>
      </c>
      <c r="C25" s="5" t="s">
        <v>120</v>
      </c>
      <c r="D25" s="6">
        <v>110</v>
      </c>
      <c r="E25" s="279">
        <v>1</v>
      </c>
      <c r="F25" s="278">
        <f>VLOOKUP(A25,'Preços de Referência'!$A$4:$C$101,3,FALSE)</f>
        <v>23508.48</v>
      </c>
      <c r="G25" s="329">
        <f>F25/'Preços de Referência'!$O$30</f>
        <v>128.82064770672363</v>
      </c>
      <c r="H25" s="279">
        <v>1</v>
      </c>
      <c r="I25" s="329">
        <f t="shared" ref="I25:I29" si="1">TRUNC(D25*E25*G25*H25,4)</f>
        <v>14170.271199999999</v>
      </c>
    </row>
    <row r="26" spans="1:9">
      <c r="A26" s="5" t="str">
        <f>'Preços de Referência'!$A$44</f>
        <v>P8066</v>
      </c>
      <c r="B26" s="329" t="str">
        <f>VLOOKUP(A26,'Preços de Referência'!$A$4:$C$101,2,FALSE)</f>
        <v>Engenheiro de projetos pleno</v>
      </c>
      <c r="C26" s="5" t="s">
        <v>120</v>
      </c>
      <c r="D26" s="6">
        <v>60</v>
      </c>
      <c r="E26" s="279">
        <v>1</v>
      </c>
      <c r="F26" s="278">
        <f>VLOOKUP(A26,'Preços de Referência'!$A$4:$C$101,3,FALSE)</f>
        <v>24227.22</v>
      </c>
      <c r="G26" s="329">
        <f>F26/'Preços de Referência'!$O$30</f>
        <v>132.75916488574717</v>
      </c>
      <c r="H26" s="279">
        <v>1</v>
      </c>
      <c r="I26" s="329">
        <f t="shared" si="1"/>
        <v>7965.5497999999998</v>
      </c>
    </row>
    <row r="27" spans="1:9">
      <c r="A27" s="5" t="str">
        <f>'Preços de Referência'!$A$86</f>
        <v>P8184</v>
      </c>
      <c r="B27" s="329" t="str">
        <f>VLOOKUP(A27,'Preços de Referência'!$A$4:$C$101,2,FALSE)</f>
        <v>Geógrafo pleno</v>
      </c>
      <c r="C27" s="5" t="s">
        <v>120</v>
      </c>
      <c r="D27" s="6">
        <v>60</v>
      </c>
      <c r="E27" s="279">
        <v>1</v>
      </c>
      <c r="F27" s="278">
        <f>VLOOKUP(A27,'Preços de Referência'!$A$4:$C$101,3,FALSE)</f>
        <v>10689.07</v>
      </c>
      <c r="G27" s="329">
        <f>F27/'Preços de Referência'!$O$30</f>
        <v>58.573456079785188</v>
      </c>
      <c r="H27" s="279">
        <v>1</v>
      </c>
      <c r="I27" s="329">
        <f t="shared" si="1"/>
        <v>3514.4072999999999</v>
      </c>
    </row>
    <row r="28" spans="1:9">
      <c r="A28" s="5" t="str">
        <f>'Preços de Referência'!$A$15</f>
        <v>P8020</v>
      </c>
      <c r="B28" s="329" t="str">
        <f>VLOOKUP(A28,'Preços de Referência'!$A$4:$C$101,2,FALSE)</f>
        <v>Assistente social pleno</v>
      </c>
      <c r="C28" s="5" t="s">
        <v>120</v>
      </c>
      <c r="D28" s="6">
        <v>40</v>
      </c>
      <c r="E28" s="279">
        <v>1</v>
      </c>
      <c r="F28" s="278">
        <f>VLOOKUP(A28,'Preços de Referência'!$A$4:$C$101,3,FALSE)</f>
        <v>8932.4699999999993</v>
      </c>
      <c r="G28" s="329">
        <f>F28/'Preços de Referência'!$O$30</f>
        <v>48.947723162913029</v>
      </c>
      <c r="H28" s="279">
        <v>1</v>
      </c>
      <c r="I28" s="329">
        <f t="shared" si="1"/>
        <v>1957.9088999999999</v>
      </c>
    </row>
    <row r="29" spans="1:9">
      <c r="A29" s="5" t="str">
        <f>'Preços de Referência'!$A$80</f>
        <v>P8174</v>
      </c>
      <c r="B29" s="329" t="str">
        <f>VLOOKUP(A29,'Preços de Referência'!$A$4:$C$101,2,FALSE)</f>
        <v>Administrador pleno</v>
      </c>
      <c r="C29" s="5" t="s">
        <v>120</v>
      </c>
      <c r="D29" s="6">
        <v>40</v>
      </c>
      <c r="E29" s="279">
        <v>1</v>
      </c>
      <c r="F29" s="278">
        <f>VLOOKUP(A29,'Preços de Referência'!$A$4:$C$101,3,FALSE)</f>
        <v>9250.7099999999991</v>
      </c>
      <c r="G29" s="329">
        <f>F29/'Preços de Referência'!$O$30</f>
        <v>50.691599539700796</v>
      </c>
      <c r="H29" s="279">
        <v>1</v>
      </c>
      <c r="I29" s="329">
        <f t="shared" si="1"/>
        <v>2027.6639</v>
      </c>
    </row>
    <row r="30" spans="1:9">
      <c r="A30" s="345"/>
      <c r="B30" s="345"/>
      <c r="C30" s="345"/>
      <c r="D30" s="345"/>
      <c r="E30" s="348"/>
      <c r="F30" s="349" t="s">
        <v>123</v>
      </c>
      <c r="G30" s="349"/>
      <c r="H30" s="349"/>
      <c r="I30" s="350">
        <f>SUM(I24:I29)</f>
        <v>32377.115099999995</v>
      </c>
    </row>
    <row r="31" spans="1:9">
      <c r="A31" s="345"/>
      <c r="B31" s="345"/>
      <c r="C31" s="345"/>
      <c r="D31" s="345"/>
      <c r="E31" s="351" t="s">
        <v>124</v>
      </c>
      <c r="F31" s="352">
        <f>BDI!$D$17</f>
        <v>0.44790000000000002</v>
      </c>
      <c r="G31" s="352"/>
      <c r="H31" s="352"/>
      <c r="I31" s="350">
        <f>TRUNC((I30*F31),4)</f>
        <v>14501.709800000001</v>
      </c>
    </row>
    <row r="32" spans="1:9">
      <c r="A32" s="345"/>
      <c r="B32" s="345"/>
      <c r="C32" s="345"/>
      <c r="D32" s="345"/>
      <c r="E32" s="345"/>
      <c r="F32" s="349" t="s">
        <v>214</v>
      </c>
      <c r="G32" s="349"/>
      <c r="H32" s="349"/>
      <c r="I32" s="350">
        <f>TRUNC((I30+I31),2)</f>
        <v>46878.82</v>
      </c>
    </row>
    <row r="33" spans="1:9">
      <c r="A33" s="359"/>
      <c r="B33" s="360" t="s">
        <v>215</v>
      </c>
      <c r="C33" s="359">
        <v>200</v>
      </c>
      <c r="D33" s="359"/>
      <c r="E33" s="361"/>
      <c r="F33" s="349" t="s">
        <v>216</v>
      </c>
      <c r="G33" s="360"/>
      <c r="H33" s="360"/>
      <c r="I33" s="350">
        <f>I32/C33</f>
        <v>234.39410000000001</v>
      </c>
    </row>
    <row r="34" spans="1:9" ht="18" customHeight="1">
      <c r="A34" s="90"/>
      <c r="B34" s="90"/>
    </row>
    <row r="35" spans="1:9">
      <c r="A35" s="2"/>
      <c r="B35" s="49"/>
      <c r="C35" s="2"/>
      <c r="D35" s="154"/>
      <c r="E35" s="403"/>
      <c r="F35" s="49"/>
      <c r="G35" s="49"/>
      <c r="H35" s="403"/>
      <c r="I35" s="49"/>
    </row>
    <row r="36" spans="1:9">
      <c r="A36" s="2"/>
      <c r="B36" s="49"/>
      <c r="C36" s="2"/>
      <c r="D36" s="154"/>
      <c r="E36" s="403"/>
      <c r="F36" s="693" t="s">
        <v>217</v>
      </c>
      <c r="G36" s="694"/>
      <c r="H36" s="694"/>
      <c r="I36" s="695"/>
    </row>
    <row r="37" spans="1:9">
      <c r="A37" s="2"/>
      <c r="B37" s="49"/>
      <c r="C37" s="2"/>
      <c r="D37" s="154"/>
      <c r="E37" s="403"/>
      <c r="F37" s="381" t="e">
        <f>A3</f>
        <v>#REF!</v>
      </c>
      <c r="G37" s="381" t="s">
        <v>218</v>
      </c>
      <c r="H37" s="381" t="s">
        <v>219</v>
      </c>
      <c r="I37" s="381" t="s">
        <v>220</v>
      </c>
    </row>
    <row r="38" spans="1:9">
      <c r="A38" s="2"/>
      <c r="B38" s="49"/>
      <c r="C38" s="2"/>
      <c r="D38" s="154"/>
      <c r="E38" s="403"/>
      <c r="F38" s="88" t="e">
        <f>A5</f>
        <v>#REF!</v>
      </c>
      <c r="G38" s="278">
        <f>I17</f>
        <v>46878.82</v>
      </c>
      <c r="H38" s="5">
        <f>C18</f>
        <v>60</v>
      </c>
      <c r="I38" s="278">
        <f>H38*G38</f>
        <v>2812729.2</v>
      </c>
    </row>
    <row r="39" spans="1:9">
      <c r="A39" s="2"/>
      <c r="B39" s="49"/>
      <c r="C39" s="2"/>
      <c r="D39" s="154"/>
      <c r="E39" s="403"/>
      <c r="F39" s="88" t="e">
        <f>A20</f>
        <v>#REF!</v>
      </c>
      <c r="G39" s="278">
        <f>I32</f>
        <v>46878.82</v>
      </c>
      <c r="H39" s="377">
        <f>C89+C75</f>
        <v>23090</v>
      </c>
      <c r="I39" s="278">
        <f>F89+F75</f>
        <v>3499525.008469</v>
      </c>
    </row>
    <row r="40" spans="1:9">
      <c r="A40" s="90"/>
      <c r="B40" s="90"/>
      <c r="C40" s="90"/>
      <c r="D40" s="90"/>
      <c r="E40" s="90"/>
      <c r="F40" s="696" t="s">
        <v>213</v>
      </c>
      <c r="G40" s="696"/>
      <c r="H40" s="381"/>
      <c r="I40" s="382">
        <f>SUM(I38:I39)</f>
        <v>6312254.2084689997</v>
      </c>
    </row>
    <row r="41" spans="1:9">
      <c r="A41" s="90"/>
      <c r="B41" s="90"/>
      <c r="C41" s="90"/>
      <c r="D41" s="90"/>
      <c r="E41" s="90"/>
      <c r="F41" s="328"/>
      <c r="G41" s="328"/>
      <c r="H41" s="328"/>
      <c r="I41" s="63"/>
    </row>
    <row r="42" spans="1:9">
      <c r="A42" s="94"/>
      <c r="B42" s="328"/>
      <c r="C42" s="94"/>
      <c r="D42" s="94"/>
      <c r="E42" s="94"/>
      <c r="F42" s="328"/>
      <c r="G42" s="328"/>
      <c r="H42" s="328"/>
      <c r="I42" s="63"/>
    </row>
    <row r="43" spans="1:9" ht="15.75">
      <c r="A43" s="405" t="s">
        <v>221</v>
      </c>
      <c r="B43" s="400"/>
      <c r="C43" s="398"/>
      <c r="D43" s="398"/>
      <c r="E43" s="398"/>
      <c r="F43" s="401"/>
    </row>
    <row r="44" spans="1:9" s="98" customFormat="1" ht="15.75">
      <c r="A44" s="405" t="s">
        <v>222</v>
      </c>
      <c r="B44" s="400"/>
      <c r="C44" s="398"/>
      <c r="D44" s="398"/>
      <c r="E44" s="398"/>
      <c r="G44" s="401"/>
      <c r="H44" s="402"/>
      <c r="I44" s="402"/>
    </row>
    <row r="45" spans="1:9" ht="12.95" customHeight="1">
      <c r="A45" s="405" t="s">
        <v>223</v>
      </c>
      <c r="B45" s="90"/>
      <c r="C45" s="90"/>
      <c r="D45" s="692"/>
      <c r="E45" s="692"/>
      <c r="F45" s="692"/>
      <c r="G45" s="692"/>
      <c r="H45" s="692"/>
      <c r="I45" s="692"/>
    </row>
    <row r="46" spans="1:9" ht="12.95" customHeight="1">
      <c r="A46" s="90"/>
      <c r="B46" s="90"/>
      <c r="C46" s="90"/>
      <c r="D46" s="94"/>
      <c r="E46" s="94"/>
      <c r="F46" s="94"/>
      <c r="G46" s="94"/>
      <c r="H46" s="94"/>
      <c r="I46" s="94"/>
    </row>
    <row r="47" spans="1:9">
      <c r="A47" s="94"/>
      <c r="B47" s="90"/>
      <c r="C47" s="90"/>
      <c r="D47" s="90"/>
      <c r="E47" s="90"/>
      <c r="F47" s="90"/>
      <c r="G47" s="90"/>
      <c r="H47" s="90"/>
      <c r="I47" s="90"/>
    </row>
    <row r="48" spans="1:9">
      <c r="A48" s="2"/>
      <c r="B48" s="49"/>
      <c r="C48" s="2"/>
      <c r="D48" s="154"/>
      <c r="E48" s="403"/>
      <c r="F48" s="49"/>
      <c r="G48" s="49"/>
      <c r="H48" s="403"/>
      <c r="I48" s="49"/>
    </row>
    <row r="49" spans="1:14">
      <c r="A49" s="2"/>
      <c r="B49" s="277" t="s">
        <v>224</v>
      </c>
      <c r="C49" s="5" t="s">
        <v>225</v>
      </c>
      <c r="D49" s="5" t="s">
        <v>226</v>
      </c>
      <c r="E49" s="5" t="s">
        <v>227</v>
      </c>
      <c r="F49" s="294" t="s">
        <v>144</v>
      </c>
      <c r="G49" s="49"/>
      <c r="H49" s="403"/>
      <c r="I49" s="49"/>
    </row>
    <row r="50" spans="1:14">
      <c r="A50" s="2"/>
      <c r="B50" s="277" t="s">
        <v>228</v>
      </c>
      <c r="C50" s="390">
        <f>I33</f>
        <v>234.39410000000001</v>
      </c>
      <c r="D50" s="390">
        <f>I42</f>
        <v>0</v>
      </c>
      <c r="E50" s="390">
        <f>I57</f>
        <v>0</v>
      </c>
      <c r="F50" s="390">
        <f>I72</f>
        <v>0</v>
      </c>
      <c r="G50" s="49"/>
      <c r="H50" s="403"/>
      <c r="I50" s="49"/>
    </row>
    <row r="51" spans="1:14">
      <c r="A51" s="2"/>
      <c r="B51" s="277" t="s">
        <v>229</v>
      </c>
      <c r="C51" s="5"/>
      <c r="D51" s="299">
        <f>D50/C50</f>
        <v>0</v>
      </c>
      <c r="E51" s="299">
        <f>E50/C50</f>
        <v>0</v>
      </c>
      <c r="F51" s="299">
        <f>F50/C50</f>
        <v>0</v>
      </c>
      <c r="G51" s="49"/>
      <c r="H51" s="403"/>
      <c r="I51" s="49"/>
    </row>
    <row r="52" spans="1:14" ht="15.75">
      <c r="A52" s="2"/>
      <c r="B52" s="98"/>
      <c r="C52" s="98"/>
      <c r="D52" s="98"/>
      <c r="E52" s="374"/>
      <c r="F52" s="98"/>
      <c r="G52" s="49"/>
      <c r="H52" s="403"/>
      <c r="I52" s="49"/>
      <c r="J52" s="283"/>
      <c r="K52" s="364"/>
      <c r="L52" s="378"/>
      <c r="M52" s="380"/>
      <c r="N52" s="49"/>
    </row>
    <row r="53" spans="1:14" ht="31.5">
      <c r="A53" s="2"/>
      <c r="B53" s="406" t="s">
        <v>140</v>
      </c>
      <c r="C53" s="407" t="s">
        <v>230</v>
      </c>
      <c r="D53" s="408" t="s">
        <v>231</v>
      </c>
      <c r="E53" s="409" t="s">
        <v>232</v>
      </c>
      <c r="F53" s="409" t="s">
        <v>233</v>
      </c>
      <c r="G53" s="49"/>
      <c r="H53" s="403"/>
      <c r="I53" s="49"/>
      <c r="J53" s="283"/>
      <c r="L53" s="378"/>
      <c r="M53" s="380"/>
      <c r="N53" s="49"/>
    </row>
    <row r="54" spans="1:14" ht="15">
      <c r="A54" s="90"/>
      <c r="B54" s="362" t="s">
        <v>234</v>
      </c>
      <c r="C54" s="365">
        <v>340</v>
      </c>
      <c r="D54" s="371">
        <f>C54-$C$33</f>
        <v>140</v>
      </c>
      <c r="E54" s="376">
        <v>0.57999999999999996</v>
      </c>
      <c r="F54" s="278">
        <f t="shared" ref="F54:F74" si="2">$I$32+((E54*$C$50)*D54)</f>
        <v>65911.620920000001</v>
      </c>
      <c r="G54" s="328"/>
      <c r="H54" s="328"/>
      <c r="I54" s="63"/>
      <c r="J54" s="283"/>
      <c r="L54" s="378"/>
      <c r="M54" s="380"/>
      <c r="N54" s="49"/>
    </row>
    <row r="55" spans="1:14" ht="15">
      <c r="A55" s="90"/>
      <c r="B55" s="362" t="s">
        <v>235</v>
      </c>
      <c r="C55" s="365">
        <v>400</v>
      </c>
      <c r="D55" s="371">
        <f t="shared" ref="D55:D66" si="3">C55-$C$33</f>
        <v>200</v>
      </c>
      <c r="E55" s="376">
        <v>0.57999999999999996</v>
      </c>
      <c r="F55" s="278">
        <f t="shared" si="2"/>
        <v>74068.535600000003</v>
      </c>
      <c r="G55" s="404"/>
      <c r="H55" s="404"/>
      <c r="I55" s="63"/>
      <c r="J55" s="283"/>
      <c r="L55" s="378"/>
      <c r="M55" s="380"/>
      <c r="N55" s="49"/>
    </row>
    <row r="56" spans="1:14" ht="15">
      <c r="A56" s="90"/>
      <c r="B56" s="362" t="s">
        <v>236</v>
      </c>
      <c r="C56" s="365">
        <v>450</v>
      </c>
      <c r="D56" s="371">
        <f t="shared" si="3"/>
        <v>250</v>
      </c>
      <c r="E56" s="376">
        <v>0.57999999999999996</v>
      </c>
      <c r="F56" s="278">
        <f t="shared" si="2"/>
        <v>80865.964500000002</v>
      </c>
      <c r="G56" s="328"/>
      <c r="H56" s="328"/>
      <c r="I56" s="63"/>
      <c r="J56" s="283"/>
      <c r="L56" s="378"/>
      <c r="M56" s="380"/>
      <c r="N56" s="49"/>
    </row>
    <row r="57" spans="1:14" ht="15">
      <c r="A57" s="94"/>
      <c r="B57" s="362" t="s">
        <v>237</v>
      </c>
      <c r="C57" s="365">
        <v>650</v>
      </c>
      <c r="D57" s="371">
        <f t="shared" si="3"/>
        <v>450</v>
      </c>
      <c r="E57" s="376">
        <v>0.52</v>
      </c>
      <c r="F57" s="278">
        <f t="shared" si="2"/>
        <v>101727.03940000001</v>
      </c>
      <c r="G57" s="328"/>
      <c r="H57" s="328"/>
      <c r="I57" s="63"/>
      <c r="J57" s="283"/>
      <c r="L57" s="378"/>
      <c r="M57" s="380"/>
      <c r="N57" s="49"/>
    </row>
    <row r="58" spans="1:14" ht="15">
      <c r="B58" s="362" t="s">
        <v>238</v>
      </c>
      <c r="C58" s="365">
        <v>630</v>
      </c>
      <c r="D58" s="371">
        <f t="shared" si="3"/>
        <v>430</v>
      </c>
      <c r="E58" s="376">
        <v>0.52</v>
      </c>
      <c r="F58" s="278">
        <f t="shared" si="2"/>
        <v>99289.340759999992</v>
      </c>
      <c r="J58" s="283"/>
      <c r="L58" s="378"/>
      <c r="M58" s="380"/>
      <c r="N58" s="49"/>
    </row>
    <row r="59" spans="1:14" ht="15.75">
      <c r="A59" s="400"/>
      <c r="B59" s="362" t="s">
        <v>239</v>
      </c>
      <c r="C59" s="365">
        <v>680</v>
      </c>
      <c r="D59" s="371">
        <f t="shared" si="3"/>
        <v>480</v>
      </c>
      <c r="E59" s="376">
        <v>0.52</v>
      </c>
      <c r="F59" s="278">
        <f t="shared" si="2"/>
        <v>105383.58736</v>
      </c>
      <c r="G59" s="400"/>
      <c r="H59" s="402"/>
      <c r="I59" s="402"/>
      <c r="J59" s="283"/>
      <c r="L59" s="378"/>
      <c r="M59" s="380"/>
      <c r="N59" s="49"/>
    </row>
    <row r="60" spans="1:14" ht="15">
      <c r="A60" s="692"/>
      <c r="B60" s="362" t="s">
        <v>147</v>
      </c>
      <c r="C60" s="365">
        <v>1473</v>
      </c>
      <c r="D60" s="371">
        <f t="shared" si="3"/>
        <v>1273</v>
      </c>
      <c r="E60" s="376">
        <v>0.49</v>
      </c>
      <c r="F60" s="278">
        <f t="shared" si="2"/>
        <v>193086.82775700002</v>
      </c>
      <c r="G60" s="94"/>
      <c r="H60" s="94"/>
      <c r="I60" s="94"/>
      <c r="J60" s="283"/>
      <c r="L60" s="378"/>
      <c r="M60" s="380"/>
      <c r="N60" s="49"/>
    </row>
    <row r="61" spans="1:14" ht="15">
      <c r="A61" s="692"/>
      <c r="B61" s="362" t="s">
        <v>148</v>
      </c>
      <c r="C61" s="365">
        <v>1396</v>
      </c>
      <c r="D61" s="371">
        <f t="shared" si="3"/>
        <v>1196</v>
      </c>
      <c r="E61" s="376">
        <v>0.49</v>
      </c>
      <c r="F61" s="278">
        <f t="shared" si="2"/>
        <v>184243.13836400001</v>
      </c>
      <c r="G61" s="94"/>
      <c r="H61" s="94"/>
      <c r="I61" s="94"/>
      <c r="J61" s="283"/>
      <c r="L61" s="378"/>
      <c r="M61" s="380"/>
      <c r="N61" s="49"/>
    </row>
    <row r="62" spans="1:14" ht="15">
      <c r="A62" s="94"/>
      <c r="B62" s="362" t="s">
        <v>149</v>
      </c>
      <c r="C62" s="365">
        <v>902</v>
      </c>
      <c r="D62" s="371">
        <f t="shared" si="3"/>
        <v>702</v>
      </c>
      <c r="E62" s="376">
        <v>0.52</v>
      </c>
      <c r="F62" s="278">
        <f t="shared" si="2"/>
        <v>132442.04226400002</v>
      </c>
      <c r="G62" s="90"/>
      <c r="H62" s="90"/>
      <c r="I62" s="90"/>
      <c r="J62" s="283"/>
      <c r="L62" s="378"/>
      <c r="M62" s="380"/>
      <c r="N62" s="49"/>
    </row>
    <row r="63" spans="1:14" ht="15">
      <c r="A63" s="2"/>
      <c r="B63" s="362" t="s">
        <v>150</v>
      </c>
      <c r="C63" s="365">
        <v>870</v>
      </c>
      <c r="D63" s="371">
        <f t="shared" si="3"/>
        <v>670</v>
      </c>
      <c r="E63" s="376">
        <v>0.52</v>
      </c>
      <c r="F63" s="278">
        <f t="shared" si="2"/>
        <v>128541.72443999999</v>
      </c>
      <c r="G63" s="49"/>
      <c r="H63" s="403"/>
      <c r="I63" s="49"/>
      <c r="M63" s="380"/>
    </row>
    <row r="64" spans="1:14" ht="15">
      <c r="A64" s="2"/>
      <c r="B64" s="362" t="s">
        <v>151</v>
      </c>
      <c r="C64" s="365">
        <v>710</v>
      </c>
      <c r="D64" s="371">
        <f t="shared" si="3"/>
        <v>510</v>
      </c>
      <c r="E64" s="376">
        <v>0.52</v>
      </c>
      <c r="F64" s="278">
        <f t="shared" si="2"/>
        <v>109040.13532</v>
      </c>
      <c r="G64" s="49"/>
      <c r="H64" s="403"/>
      <c r="I64" s="49"/>
      <c r="J64" s="379"/>
      <c r="L64" s="378"/>
      <c r="M64" s="380"/>
      <c r="N64" s="49"/>
    </row>
    <row r="65" spans="1:14" ht="15">
      <c r="A65" s="2"/>
      <c r="B65" s="362" t="s">
        <v>152</v>
      </c>
      <c r="C65" s="365">
        <v>700</v>
      </c>
      <c r="D65" s="371">
        <f t="shared" si="3"/>
        <v>500</v>
      </c>
      <c r="E65" s="376">
        <v>0.52</v>
      </c>
      <c r="F65" s="278">
        <f t="shared" si="2"/>
        <v>107821.28599999999</v>
      </c>
      <c r="G65" s="49"/>
      <c r="H65" s="403"/>
      <c r="I65" s="49"/>
      <c r="J65" s="379"/>
      <c r="L65" s="378"/>
      <c r="M65" s="380"/>
      <c r="N65" s="49"/>
    </row>
    <row r="66" spans="1:14" ht="15">
      <c r="A66" s="2"/>
      <c r="B66" s="362" t="s">
        <v>153</v>
      </c>
      <c r="C66" s="365">
        <v>629</v>
      </c>
      <c r="D66" s="371">
        <f t="shared" si="3"/>
        <v>429</v>
      </c>
      <c r="E66" s="376">
        <v>0.52</v>
      </c>
      <c r="F66" s="278">
        <f t="shared" si="2"/>
        <v>99167.455828000006</v>
      </c>
      <c r="G66" s="49"/>
      <c r="H66" s="403"/>
      <c r="I66" s="49"/>
      <c r="J66" s="379"/>
      <c r="L66" s="378"/>
      <c r="M66" s="380"/>
      <c r="N66" s="49"/>
    </row>
    <row r="67" spans="1:14" ht="15">
      <c r="A67" s="2"/>
      <c r="B67" s="362" t="s">
        <v>154</v>
      </c>
      <c r="C67" s="365">
        <v>452</v>
      </c>
      <c r="D67" s="371">
        <f t="shared" ref="D67:D68" si="4">C67-$C$33</f>
        <v>252</v>
      </c>
      <c r="E67" s="376">
        <v>0.57999999999999996</v>
      </c>
      <c r="F67" s="278">
        <f t="shared" si="2"/>
        <v>81137.861655999994</v>
      </c>
      <c r="G67" s="49"/>
      <c r="H67" s="403"/>
      <c r="I67" s="49"/>
      <c r="J67" s="379"/>
      <c r="L67" s="378"/>
      <c r="M67" s="380"/>
      <c r="N67" s="49"/>
    </row>
    <row r="68" spans="1:14" ht="15">
      <c r="A68" s="2"/>
      <c r="B68" s="362" t="s">
        <v>155</v>
      </c>
      <c r="C68" s="365">
        <v>379</v>
      </c>
      <c r="D68" s="371">
        <f t="shared" si="4"/>
        <v>179</v>
      </c>
      <c r="E68" s="376">
        <v>0.57999999999999996</v>
      </c>
      <c r="F68" s="278">
        <f t="shared" si="2"/>
        <v>71213.615462000002</v>
      </c>
      <c r="G68" s="49"/>
      <c r="H68" s="403"/>
      <c r="I68" s="49"/>
      <c r="J68" s="379"/>
      <c r="L68" s="378"/>
      <c r="M68" s="380"/>
      <c r="N68" s="49"/>
    </row>
    <row r="69" spans="1:14" ht="15">
      <c r="A69" s="90"/>
      <c r="B69" s="362" t="s">
        <v>156</v>
      </c>
      <c r="C69" s="365">
        <v>331</v>
      </c>
      <c r="D69" s="371">
        <f t="shared" ref="D69:D74" si="5">C69-$C$33</f>
        <v>131</v>
      </c>
      <c r="E69" s="376">
        <v>0.57999999999999996</v>
      </c>
      <c r="F69" s="278">
        <f t="shared" si="2"/>
        <v>64688.083717999994</v>
      </c>
      <c r="G69" s="328"/>
      <c r="H69" s="328"/>
      <c r="I69" s="63"/>
    </row>
    <row r="70" spans="1:14" ht="15">
      <c r="A70" s="90"/>
      <c r="B70" s="362" t="s">
        <v>157</v>
      </c>
      <c r="C70" s="365">
        <v>316</v>
      </c>
      <c r="D70" s="371">
        <f t="shared" si="5"/>
        <v>116</v>
      </c>
      <c r="E70" s="376">
        <v>0.57999999999999996</v>
      </c>
      <c r="F70" s="278">
        <f t="shared" si="2"/>
        <v>62648.855047999998</v>
      </c>
      <c r="G70" s="404"/>
      <c r="H70" s="404"/>
      <c r="I70" s="63"/>
    </row>
    <row r="71" spans="1:14" ht="15">
      <c r="A71" s="90"/>
      <c r="B71" s="362" t="s">
        <v>158</v>
      </c>
      <c r="C71" s="365">
        <v>206</v>
      </c>
      <c r="D71" s="371">
        <f t="shared" si="5"/>
        <v>6</v>
      </c>
      <c r="E71" s="376">
        <v>0.57999999999999996</v>
      </c>
      <c r="F71" s="278">
        <f t="shared" si="2"/>
        <v>47694.511467999997</v>
      </c>
      <c r="G71" s="328"/>
      <c r="H71" s="328"/>
      <c r="I71" s="63"/>
    </row>
    <row r="72" spans="1:14" ht="15">
      <c r="A72" s="94"/>
      <c r="B72" s="362" t="s">
        <v>164</v>
      </c>
      <c r="C72" s="365">
        <v>594</v>
      </c>
      <c r="D72" s="371">
        <f t="shared" si="5"/>
        <v>394</v>
      </c>
      <c r="E72" s="376">
        <v>0.52</v>
      </c>
      <c r="F72" s="278">
        <f t="shared" si="2"/>
        <v>94901.483208000005</v>
      </c>
      <c r="G72" s="328"/>
      <c r="H72" s="328"/>
      <c r="I72" s="63"/>
    </row>
    <row r="73" spans="1:14" ht="15">
      <c r="B73" s="362" t="s">
        <v>165</v>
      </c>
      <c r="C73" s="365">
        <v>451</v>
      </c>
      <c r="D73" s="371">
        <f t="shared" si="5"/>
        <v>251</v>
      </c>
      <c r="E73" s="376">
        <v>0.57999999999999996</v>
      </c>
      <c r="F73" s="278">
        <f t="shared" si="2"/>
        <v>81001.913077999998</v>
      </c>
    </row>
    <row r="74" spans="1:14" ht="12.75" customHeight="1">
      <c r="B74" s="362" t="s">
        <v>168</v>
      </c>
      <c r="C74" s="365">
        <v>1426</v>
      </c>
      <c r="D74" s="371">
        <f t="shared" si="5"/>
        <v>1226</v>
      </c>
      <c r="E74" s="376">
        <v>0.49</v>
      </c>
      <c r="F74" s="278">
        <f t="shared" si="2"/>
        <v>187688.73163400003</v>
      </c>
    </row>
    <row r="75" spans="1:14" ht="15">
      <c r="B75" s="383" t="s">
        <v>145</v>
      </c>
      <c r="C75" s="384">
        <f>SUM(C54:C74)</f>
        <v>13985</v>
      </c>
      <c r="D75" s="387"/>
      <c r="E75" s="385"/>
      <c r="F75" s="386">
        <f>SUM(F54:F74)</f>
        <v>2172563.7537850002</v>
      </c>
    </row>
    <row r="76" spans="1:14">
      <c r="C76" s="363"/>
      <c r="E76" s="372"/>
      <c r="K76" s="4"/>
    </row>
    <row r="77" spans="1:14" ht="12.75" customHeight="1">
      <c r="B77" s="368" t="s">
        <v>174</v>
      </c>
      <c r="C77" s="369" t="s">
        <v>230</v>
      </c>
      <c r="D77" s="370" t="s">
        <v>231</v>
      </c>
      <c r="E77" s="375" t="s">
        <v>232</v>
      </c>
      <c r="F77" s="375" t="s">
        <v>233</v>
      </c>
      <c r="K77" s="4"/>
    </row>
    <row r="78" spans="1:14" ht="12.75" customHeight="1">
      <c r="B78" s="362" t="s">
        <v>179</v>
      </c>
      <c r="C78" s="365">
        <v>1200</v>
      </c>
      <c r="D78" s="371">
        <f>C78-$C$33</f>
        <v>1000</v>
      </c>
      <c r="E78" s="376">
        <v>0.49</v>
      </c>
      <c r="F78" s="278">
        <f t="shared" ref="F78:F88" si="6">$I$32+((E78*$C$50)*D78)</f>
        <v>161731.929</v>
      </c>
      <c r="K78" s="4"/>
    </row>
    <row r="79" spans="1:14" ht="15">
      <c r="B79" s="362" t="s">
        <v>180</v>
      </c>
      <c r="C79" s="365">
        <v>520</v>
      </c>
      <c r="D79" s="371">
        <f>C79-$C$33</f>
        <v>320</v>
      </c>
      <c r="E79" s="376">
        <v>0.52</v>
      </c>
      <c r="F79" s="278">
        <f t="shared" si="6"/>
        <v>85881.998240000001</v>
      </c>
    </row>
    <row r="80" spans="1:14" ht="12.75" customHeight="1">
      <c r="B80" s="362" t="s">
        <v>181</v>
      </c>
      <c r="C80" s="365">
        <v>1237</v>
      </c>
      <c r="D80" s="371">
        <f>C80-$C$33</f>
        <v>1037</v>
      </c>
      <c r="E80" s="376">
        <v>0.49</v>
      </c>
      <c r="F80" s="278">
        <f t="shared" si="6"/>
        <v>165981.494033</v>
      </c>
      <c r="K80" s="4"/>
    </row>
    <row r="81" spans="2:11" ht="12.75" customHeight="1">
      <c r="B81" s="362" t="s">
        <v>183</v>
      </c>
      <c r="C81" s="366">
        <v>1116</v>
      </c>
      <c r="D81" s="371">
        <f>C81-$C$33</f>
        <v>916</v>
      </c>
      <c r="E81" s="376">
        <v>0.49</v>
      </c>
      <c r="F81" s="278">
        <f t="shared" si="6"/>
        <v>152084.26784400002</v>
      </c>
      <c r="K81" s="4"/>
    </row>
    <row r="82" spans="2:11" ht="12.75" customHeight="1">
      <c r="B82" s="367" t="s">
        <v>240</v>
      </c>
      <c r="C82" s="365">
        <v>1169</v>
      </c>
      <c r="D82" s="371">
        <f t="shared" ref="D82:D88" si="7">C82-$C$33</f>
        <v>969</v>
      </c>
      <c r="E82" s="376">
        <v>0.49</v>
      </c>
      <c r="F82" s="278">
        <f t="shared" si="6"/>
        <v>158171.482621</v>
      </c>
    </row>
    <row r="83" spans="2:11" ht="12.75" customHeight="1">
      <c r="B83" s="367" t="s">
        <v>197</v>
      </c>
      <c r="C83" s="365">
        <v>164</v>
      </c>
      <c r="D83" s="371"/>
      <c r="E83" s="376">
        <v>1</v>
      </c>
      <c r="F83" s="278">
        <f t="shared" si="6"/>
        <v>46878.82</v>
      </c>
    </row>
    <row r="84" spans="2:11" ht="12.75" customHeight="1">
      <c r="B84" s="367" t="s">
        <v>186</v>
      </c>
      <c r="C84" s="365">
        <v>200</v>
      </c>
      <c r="D84" s="371"/>
      <c r="E84" s="376">
        <v>1</v>
      </c>
      <c r="F84" s="278">
        <f t="shared" si="6"/>
        <v>46878.82</v>
      </c>
    </row>
    <row r="85" spans="2:11" ht="12.75" customHeight="1">
      <c r="B85" s="367" t="s">
        <v>187</v>
      </c>
      <c r="C85" s="365">
        <v>1214</v>
      </c>
      <c r="D85" s="371">
        <f t="shared" si="7"/>
        <v>1014</v>
      </c>
      <c r="E85" s="376">
        <v>0.49</v>
      </c>
      <c r="F85" s="278">
        <f t="shared" si="6"/>
        <v>163339.87252599999</v>
      </c>
    </row>
    <row r="86" spans="2:11" ht="12.75" customHeight="1">
      <c r="B86" s="367" t="s">
        <v>189</v>
      </c>
      <c r="C86" s="365">
        <v>832</v>
      </c>
      <c r="D86" s="371">
        <f t="shared" si="7"/>
        <v>632</v>
      </c>
      <c r="E86" s="376">
        <v>0.52</v>
      </c>
      <c r="F86" s="278">
        <f t="shared" si="6"/>
        <v>123910.09702400002</v>
      </c>
    </row>
    <row r="87" spans="2:11" ht="12.75" customHeight="1">
      <c r="B87" s="367" t="s">
        <v>190</v>
      </c>
      <c r="C87" s="365">
        <v>833</v>
      </c>
      <c r="D87" s="371">
        <f t="shared" si="7"/>
        <v>633</v>
      </c>
      <c r="E87" s="376">
        <v>0.52</v>
      </c>
      <c r="F87" s="278">
        <f t="shared" si="6"/>
        <v>124031.981956</v>
      </c>
    </row>
    <row r="88" spans="2:11" ht="15">
      <c r="B88" s="367" t="s">
        <v>192</v>
      </c>
      <c r="C88" s="365">
        <v>620</v>
      </c>
      <c r="D88" s="371">
        <f t="shared" si="7"/>
        <v>420</v>
      </c>
      <c r="E88" s="376">
        <v>0.52</v>
      </c>
      <c r="F88" s="278">
        <f t="shared" si="6"/>
        <v>98070.491440000013</v>
      </c>
    </row>
    <row r="89" spans="2:11" ht="15">
      <c r="B89" s="383" t="s">
        <v>145</v>
      </c>
      <c r="C89" s="384">
        <f>SUM(C78:C88)</f>
        <v>9105</v>
      </c>
      <c r="D89" s="387"/>
      <c r="E89" s="385"/>
      <c r="F89" s="386">
        <f>SUM(F78:F88)</f>
        <v>1326961.2546839998</v>
      </c>
    </row>
  </sheetData>
  <mergeCells count="15">
    <mergeCell ref="A60:A61"/>
    <mergeCell ref="F45:I45"/>
    <mergeCell ref="D45:E45"/>
    <mergeCell ref="F36:I36"/>
    <mergeCell ref="F40:G40"/>
    <mergeCell ref="A21:A22"/>
    <mergeCell ref="B21:B22"/>
    <mergeCell ref="C21:C22"/>
    <mergeCell ref="D21:E21"/>
    <mergeCell ref="F21:I21"/>
    <mergeCell ref="A6:A7"/>
    <mergeCell ref="B6:B7"/>
    <mergeCell ref="C6:C7"/>
    <mergeCell ref="D6:E6"/>
    <mergeCell ref="F6:I6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3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D38926-31CD-4EFD-919F-E4FD7FE5AEE8}">
  <sheetPr>
    <tabColor theme="1"/>
  </sheetPr>
  <dimension ref="A1:K39"/>
  <sheetViews>
    <sheetView view="pageBreakPreview" zoomScale="50" zoomScaleNormal="90" zoomScaleSheetLayoutView="50" workbookViewId="0">
      <selection activeCell="G10" sqref="G10"/>
    </sheetView>
  </sheetViews>
  <sheetFormatPr defaultRowHeight="12.75"/>
  <cols>
    <col min="1" max="1" width="38.140625" style="167" customWidth="1"/>
    <col min="2" max="2" width="28.28515625" style="165" customWidth="1"/>
    <col min="3" max="4" width="17.42578125" style="165" customWidth="1"/>
    <col min="5" max="5" width="7.28515625" style="165" customWidth="1"/>
    <col min="6" max="6" width="7.85546875" style="166" customWidth="1"/>
    <col min="7" max="7" width="51.5703125" style="166" customWidth="1"/>
    <col min="8" max="8" width="12.7109375" style="166" customWidth="1"/>
    <col min="9" max="9" width="10.5703125" style="166" customWidth="1"/>
    <col min="10" max="11" width="13.7109375" style="166" customWidth="1"/>
    <col min="12" max="255" width="8.7109375" style="166"/>
    <col min="256" max="256" width="32.28515625" style="166" customWidth="1"/>
    <col min="257" max="257" width="27.5703125" style="166" bestFit="1" customWidth="1"/>
    <col min="258" max="259" width="12.85546875" style="166" bestFit="1" customWidth="1"/>
    <col min="260" max="511" width="8.7109375" style="166"/>
    <col min="512" max="512" width="32.28515625" style="166" customWidth="1"/>
    <col min="513" max="513" width="27.5703125" style="166" bestFit="1" customWidth="1"/>
    <col min="514" max="515" width="12.85546875" style="166" bestFit="1" customWidth="1"/>
    <col min="516" max="767" width="8.7109375" style="166"/>
    <col min="768" max="768" width="32.28515625" style="166" customWidth="1"/>
    <col min="769" max="769" width="27.5703125" style="166" bestFit="1" customWidth="1"/>
    <col min="770" max="771" width="12.85546875" style="166" bestFit="1" customWidth="1"/>
    <col min="772" max="1023" width="8.7109375" style="166"/>
    <col min="1024" max="1024" width="32.28515625" style="166" customWidth="1"/>
    <col min="1025" max="1025" width="27.5703125" style="166" bestFit="1" customWidth="1"/>
    <col min="1026" max="1027" width="12.85546875" style="166" bestFit="1" customWidth="1"/>
    <col min="1028" max="1279" width="8.7109375" style="166"/>
    <col min="1280" max="1280" width="32.28515625" style="166" customWidth="1"/>
    <col min="1281" max="1281" width="27.5703125" style="166" bestFit="1" customWidth="1"/>
    <col min="1282" max="1283" width="12.85546875" style="166" bestFit="1" customWidth="1"/>
    <col min="1284" max="1535" width="8.7109375" style="166"/>
    <col min="1536" max="1536" width="32.28515625" style="166" customWidth="1"/>
    <col min="1537" max="1537" width="27.5703125" style="166" bestFit="1" customWidth="1"/>
    <col min="1538" max="1539" width="12.85546875" style="166" bestFit="1" customWidth="1"/>
    <col min="1540" max="1791" width="8.7109375" style="166"/>
    <col min="1792" max="1792" width="32.28515625" style="166" customWidth="1"/>
    <col min="1793" max="1793" width="27.5703125" style="166" bestFit="1" customWidth="1"/>
    <col min="1794" max="1795" width="12.85546875" style="166" bestFit="1" customWidth="1"/>
    <col min="1796" max="2047" width="8.7109375" style="166"/>
    <col min="2048" max="2048" width="32.28515625" style="166" customWidth="1"/>
    <col min="2049" max="2049" width="27.5703125" style="166" bestFit="1" customWidth="1"/>
    <col min="2050" max="2051" width="12.85546875" style="166" bestFit="1" customWidth="1"/>
    <col min="2052" max="2303" width="8.7109375" style="166"/>
    <col min="2304" max="2304" width="32.28515625" style="166" customWidth="1"/>
    <col min="2305" max="2305" width="27.5703125" style="166" bestFit="1" customWidth="1"/>
    <col min="2306" max="2307" width="12.85546875" style="166" bestFit="1" customWidth="1"/>
    <col min="2308" max="2559" width="8.7109375" style="166"/>
    <col min="2560" max="2560" width="32.28515625" style="166" customWidth="1"/>
    <col min="2561" max="2561" width="27.5703125" style="166" bestFit="1" customWidth="1"/>
    <col min="2562" max="2563" width="12.85546875" style="166" bestFit="1" customWidth="1"/>
    <col min="2564" max="2815" width="8.7109375" style="166"/>
    <col min="2816" max="2816" width="32.28515625" style="166" customWidth="1"/>
    <col min="2817" max="2817" width="27.5703125" style="166" bestFit="1" customWidth="1"/>
    <col min="2818" max="2819" width="12.85546875" style="166" bestFit="1" customWidth="1"/>
    <col min="2820" max="3071" width="8.7109375" style="166"/>
    <col min="3072" max="3072" width="32.28515625" style="166" customWidth="1"/>
    <col min="3073" max="3073" width="27.5703125" style="166" bestFit="1" customWidth="1"/>
    <col min="3074" max="3075" width="12.85546875" style="166" bestFit="1" customWidth="1"/>
    <col min="3076" max="3327" width="8.7109375" style="166"/>
    <col min="3328" max="3328" width="32.28515625" style="166" customWidth="1"/>
    <col min="3329" max="3329" width="27.5703125" style="166" bestFit="1" customWidth="1"/>
    <col min="3330" max="3331" width="12.85546875" style="166" bestFit="1" customWidth="1"/>
    <col min="3332" max="3583" width="8.7109375" style="166"/>
    <col min="3584" max="3584" width="32.28515625" style="166" customWidth="1"/>
    <col min="3585" max="3585" width="27.5703125" style="166" bestFit="1" customWidth="1"/>
    <col min="3586" max="3587" width="12.85546875" style="166" bestFit="1" customWidth="1"/>
    <col min="3588" max="3839" width="8.7109375" style="166"/>
    <col min="3840" max="3840" width="32.28515625" style="166" customWidth="1"/>
    <col min="3841" max="3841" width="27.5703125" style="166" bestFit="1" customWidth="1"/>
    <col min="3842" max="3843" width="12.85546875" style="166" bestFit="1" customWidth="1"/>
    <col min="3844" max="4095" width="8.7109375" style="166"/>
    <col min="4096" max="4096" width="32.28515625" style="166" customWidth="1"/>
    <col min="4097" max="4097" width="27.5703125" style="166" bestFit="1" customWidth="1"/>
    <col min="4098" max="4099" width="12.85546875" style="166" bestFit="1" customWidth="1"/>
    <col min="4100" max="4351" width="8.7109375" style="166"/>
    <col min="4352" max="4352" width="32.28515625" style="166" customWidth="1"/>
    <col min="4353" max="4353" width="27.5703125" style="166" bestFit="1" customWidth="1"/>
    <col min="4354" max="4355" width="12.85546875" style="166" bestFit="1" customWidth="1"/>
    <col min="4356" max="4607" width="8.7109375" style="166"/>
    <col min="4608" max="4608" width="32.28515625" style="166" customWidth="1"/>
    <col min="4609" max="4609" width="27.5703125" style="166" bestFit="1" customWidth="1"/>
    <col min="4610" max="4611" width="12.85546875" style="166" bestFit="1" customWidth="1"/>
    <col min="4612" max="4863" width="8.7109375" style="166"/>
    <col min="4864" max="4864" width="32.28515625" style="166" customWidth="1"/>
    <col min="4865" max="4865" width="27.5703125" style="166" bestFit="1" customWidth="1"/>
    <col min="4866" max="4867" width="12.85546875" style="166" bestFit="1" customWidth="1"/>
    <col min="4868" max="5119" width="8.7109375" style="166"/>
    <col min="5120" max="5120" width="32.28515625" style="166" customWidth="1"/>
    <col min="5121" max="5121" width="27.5703125" style="166" bestFit="1" customWidth="1"/>
    <col min="5122" max="5123" width="12.85546875" style="166" bestFit="1" customWidth="1"/>
    <col min="5124" max="5375" width="8.7109375" style="166"/>
    <col min="5376" max="5376" width="32.28515625" style="166" customWidth="1"/>
    <col min="5377" max="5377" width="27.5703125" style="166" bestFit="1" customWidth="1"/>
    <col min="5378" max="5379" width="12.85546875" style="166" bestFit="1" customWidth="1"/>
    <col min="5380" max="5631" width="8.7109375" style="166"/>
    <col min="5632" max="5632" width="32.28515625" style="166" customWidth="1"/>
    <col min="5633" max="5633" width="27.5703125" style="166" bestFit="1" customWidth="1"/>
    <col min="5634" max="5635" width="12.85546875" style="166" bestFit="1" customWidth="1"/>
    <col min="5636" max="5887" width="8.7109375" style="166"/>
    <col min="5888" max="5888" width="32.28515625" style="166" customWidth="1"/>
    <col min="5889" max="5889" width="27.5703125" style="166" bestFit="1" customWidth="1"/>
    <col min="5890" max="5891" width="12.85546875" style="166" bestFit="1" customWidth="1"/>
    <col min="5892" max="6143" width="8.7109375" style="166"/>
    <col min="6144" max="6144" width="32.28515625" style="166" customWidth="1"/>
    <col min="6145" max="6145" width="27.5703125" style="166" bestFit="1" customWidth="1"/>
    <col min="6146" max="6147" width="12.85546875" style="166" bestFit="1" customWidth="1"/>
    <col min="6148" max="6399" width="8.7109375" style="166"/>
    <col min="6400" max="6400" width="32.28515625" style="166" customWidth="1"/>
    <col min="6401" max="6401" width="27.5703125" style="166" bestFit="1" customWidth="1"/>
    <col min="6402" max="6403" width="12.85546875" style="166" bestFit="1" customWidth="1"/>
    <col min="6404" max="6655" width="8.7109375" style="166"/>
    <col min="6656" max="6656" width="32.28515625" style="166" customWidth="1"/>
    <col min="6657" max="6657" width="27.5703125" style="166" bestFit="1" customWidth="1"/>
    <col min="6658" max="6659" width="12.85546875" style="166" bestFit="1" customWidth="1"/>
    <col min="6660" max="6911" width="8.7109375" style="166"/>
    <col min="6912" max="6912" width="32.28515625" style="166" customWidth="1"/>
    <col min="6913" max="6913" width="27.5703125" style="166" bestFit="1" customWidth="1"/>
    <col min="6914" max="6915" width="12.85546875" style="166" bestFit="1" customWidth="1"/>
    <col min="6916" max="7167" width="8.7109375" style="166"/>
    <col min="7168" max="7168" width="32.28515625" style="166" customWidth="1"/>
    <col min="7169" max="7169" width="27.5703125" style="166" bestFit="1" customWidth="1"/>
    <col min="7170" max="7171" width="12.85546875" style="166" bestFit="1" customWidth="1"/>
    <col min="7172" max="7423" width="8.7109375" style="166"/>
    <col min="7424" max="7424" width="32.28515625" style="166" customWidth="1"/>
    <col min="7425" max="7425" width="27.5703125" style="166" bestFit="1" customWidth="1"/>
    <col min="7426" max="7427" width="12.85546875" style="166" bestFit="1" customWidth="1"/>
    <col min="7428" max="7679" width="8.7109375" style="166"/>
    <col min="7680" max="7680" width="32.28515625" style="166" customWidth="1"/>
    <col min="7681" max="7681" width="27.5703125" style="166" bestFit="1" customWidth="1"/>
    <col min="7682" max="7683" width="12.85546875" style="166" bestFit="1" customWidth="1"/>
    <col min="7684" max="7935" width="8.7109375" style="166"/>
    <col min="7936" max="7936" width="32.28515625" style="166" customWidth="1"/>
    <col min="7937" max="7937" width="27.5703125" style="166" bestFit="1" customWidth="1"/>
    <col min="7938" max="7939" width="12.85546875" style="166" bestFit="1" customWidth="1"/>
    <col min="7940" max="8191" width="8.7109375" style="166"/>
    <col min="8192" max="8192" width="32.28515625" style="166" customWidth="1"/>
    <col min="8193" max="8193" width="27.5703125" style="166" bestFit="1" customWidth="1"/>
    <col min="8194" max="8195" width="12.85546875" style="166" bestFit="1" customWidth="1"/>
    <col min="8196" max="8447" width="8.7109375" style="166"/>
    <col min="8448" max="8448" width="32.28515625" style="166" customWidth="1"/>
    <col min="8449" max="8449" width="27.5703125" style="166" bestFit="1" customWidth="1"/>
    <col min="8450" max="8451" width="12.85546875" style="166" bestFit="1" customWidth="1"/>
    <col min="8452" max="8703" width="8.7109375" style="166"/>
    <col min="8704" max="8704" width="32.28515625" style="166" customWidth="1"/>
    <col min="8705" max="8705" width="27.5703125" style="166" bestFit="1" customWidth="1"/>
    <col min="8706" max="8707" width="12.85546875" style="166" bestFit="1" customWidth="1"/>
    <col min="8708" max="8959" width="8.7109375" style="166"/>
    <col min="8960" max="8960" width="32.28515625" style="166" customWidth="1"/>
    <col min="8961" max="8961" width="27.5703125" style="166" bestFit="1" customWidth="1"/>
    <col min="8962" max="8963" width="12.85546875" style="166" bestFit="1" customWidth="1"/>
    <col min="8964" max="9215" width="8.7109375" style="166"/>
    <col min="9216" max="9216" width="32.28515625" style="166" customWidth="1"/>
    <col min="9217" max="9217" width="27.5703125" style="166" bestFit="1" customWidth="1"/>
    <col min="9218" max="9219" width="12.85546875" style="166" bestFit="1" customWidth="1"/>
    <col min="9220" max="9471" width="8.7109375" style="166"/>
    <col min="9472" max="9472" width="32.28515625" style="166" customWidth="1"/>
    <col min="9473" max="9473" width="27.5703125" style="166" bestFit="1" customWidth="1"/>
    <col min="9474" max="9475" width="12.85546875" style="166" bestFit="1" customWidth="1"/>
    <col min="9476" max="9727" width="8.7109375" style="166"/>
    <col min="9728" max="9728" width="32.28515625" style="166" customWidth="1"/>
    <col min="9729" max="9729" width="27.5703125" style="166" bestFit="1" customWidth="1"/>
    <col min="9730" max="9731" width="12.85546875" style="166" bestFit="1" customWidth="1"/>
    <col min="9732" max="9983" width="8.7109375" style="166"/>
    <col min="9984" max="9984" width="32.28515625" style="166" customWidth="1"/>
    <col min="9985" max="9985" width="27.5703125" style="166" bestFit="1" customWidth="1"/>
    <col min="9986" max="9987" width="12.85546875" style="166" bestFit="1" customWidth="1"/>
    <col min="9988" max="10239" width="8.7109375" style="166"/>
    <col min="10240" max="10240" width="32.28515625" style="166" customWidth="1"/>
    <col min="10241" max="10241" width="27.5703125" style="166" bestFit="1" customWidth="1"/>
    <col min="10242" max="10243" width="12.85546875" style="166" bestFit="1" customWidth="1"/>
    <col min="10244" max="10495" width="8.7109375" style="166"/>
    <col min="10496" max="10496" width="32.28515625" style="166" customWidth="1"/>
    <col min="10497" max="10497" width="27.5703125" style="166" bestFit="1" customWidth="1"/>
    <col min="10498" max="10499" width="12.85546875" style="166" bestFit="1" customWidth="1"/>
    <col min="10500" max="10751" width="8.7109375" style="166"/>
    <col min="10752" max="10752" width="32.28515625" style="166" customWidth="1"/>
    <col min="10753" max="10753" width="27.5703125" style="166" bestFit="1" customWidth="1"/>
    <col min="10754" max="10755" width="12.85546875" style="166" bestFit="1" customWidth="1"/>
    <col min="10756" max="11007" width="8.7109375" style="166"/>
    <col min="11008" max="11008" width="32.28515625" style="166" customWidth="1"/>
    <col min="11009" max="11009" width="27.5703125" style="166" bestFit="1" customWidth="1"/>
    <col min="11010" max="11011" width="12.85546875" style="166" bestFit="1" customWidth="1"/>
    <col min="11012" max="11263" width="8.7109375" style="166"/>
    <col min="11264" max="11264" width="32.28515625" style="166" customWidth="1"/>
    <col min="11265" max="11265" width="27.5703125" style="166" bestFit="1" customWidth="1"/>
    <col min="11266" max="11267" width="12.85546875" style="166" bestFit="1" customWidth="1"/>
    <col min="11268" max="11519" width="8.7109375" style="166"/>
    <col min="11520" max="11520" width="32.28515625" style="166" customWidth="1"/>
    <col min="11521" max="11521" width="27.5703125" style="166" bestFit="1" customWidth="1"/>
    <col min="11522" max="11523" width="12.85546875" style="166" bestFit="1" customWidth="1"/>
    <col min="11524" max="11775" width="8.7109375" style="166"/>
    <col min="11776" max="11776" width="32.28515625" style="166" customWidth="1"/>
    <col min="11777" max="11777" width="27.5703125" style="166" bestFit="1" customWidth="1"/>
    <col min="11778" max="11779" width="12.85546875" style="166" bestFit="1" customWidth="1"/>
    <col min="11780" max="12031" width="8.7109375" style="166"/>
    <col min="12032" max="12032" width="32.28515625" style="166" customWidth="1"/>
    <col min="12033" max="12033" width="27.5703125" style="166" bestFit="1" customWidth="1"/>
    <col min="12034" max="12035" width="12.85546875" style="166" bestFit="1" customWidth="1"/>
    <col min="12036" max="12287" width="8.7109375" style="166"/>
    <col min="12288" max="12288" width="32.28515625" style="166" customWidth="1"/>
    <col min="12289" max="12289" width="27.5703125" style="166" bestFit="1" customWidth="1"/>
    <col min="12290" max="12291" width="12.85546875" style="166" bestFit="1" customWidth="1"/>
    <col min="12292" max="12543" width="8.7109375" style="166"/>
    <col min="12544" max="12544" width="32.28515625" style="166" customWidth="1"/>
    <col min="12545" max="12545" width="27.5703125" style="166" bestFit="1" customWidth="1"/>
    <col min="12546" max="12547" width="12.85546875" style="166" bestFit="1" customWidth="1"/>
    <col min="12548" max="12799" width="8.7109375" style="166"/>
    <col min="12800" max="12800" width="32.28515625" style="166" customWidth="1"/>
    <col min="12801" max="12801" width="27.5703125" style="166" bestFit="1" customWidth="1"/>
    <col min="12802" max="12803" width="12.85546875" style="166" bestFit="1" customWidth="1"/>
    <col min="12804" max="13055" width="8.7109375" style="166"/>
    <col min="13056" max="13056" width="32.28515625" style="166" customWidth="1"/>
    <col min="13057" max="13057" width="27.5703125" style="166" bestFit="1" customWidth="1"/>
    <col min="13058" max="13059" width="12.85546875" style="166" bestFit="1" customWidth="1"/>
    <col min="13060" max="13311" width="8.7109375" style="166"/>
    <col min="13312" max="13312" width="32.28515625" style="166" customWidth="1"/>
    <col min="13313" max="13313" width="27.5703125" style="166" bestFit="1" customWidth="1"/>
    <col min="13314" max="13315" width="12.85546875" style="166" bestFit="1" customWidth="1"/>
    <col min="13316" max="13567" width="8.7109375" style="166"/>
    <col min="13568" max="13568" width="32.28515625" style="166" customWidth="1"/>
    <col min="13569" max="13569" width="27.5703125" style="166" bestFit="1" customWidth="1"/>
    <col min="13570" max="13571" width="12.85546875" style="166" bestFit="1" customWidth="1"/>
    <col min="13572" max="13823" width="8.7109375" style="166"/>
    <col min="13824" max="13824" width="32.28515625" style="166" customWidth="1"/>
    <col min="13825" max="13825" width="27.5703125" style="166" bestFit="1" customWidth="1"/>
    <col min="13826" max="13827" width="12.85546875" style="166" bestFit="1" customWidth="1"/>
    <col min="13828" max="14079" width="8.7109375" style="166"/>
    <col min="14080" max="14080" width="32.28515625" style="166" customWidth="1"/>
    <col min="14081" max="14081" width="27.5703125" style="166" bestFit="1" customWidth="1"/>
    <col min="14082" max="14083" width="12.85546875" style="166" bestFit="1" customWidth="1"/>
    <col min="14084" max="14335" width="8.7109375" style="166"/>
    <col min="14336" max="14336" width="32.28515625" style="166" customWidth="1"/>
    <col min="14337" max="14337" width="27.5703125" style="166" bestFit="1" customWidth="1"/>
    <col min="14338" max="14339" width="12.85546875" style="166" bestFit="1" customWidth="1"/>
    <col min="14340" max="14591" width="8.7109375" style="166"/>
    <col min="14592" max="14592" width="32.28515625" style="166" customWidth="1"/>
    <col min="14593" max="14593" width="27.5703125" style="166" bestFit="1" customWidth="1"/>
    <col min="14594" max="14595" width="12.85546875" style="166" bestFit="1" customWidth="1"/>
    <col min="14596" max="14847" width="8.7109375" style="166"/>
    <col min="14848" max="14848" width="32.28515625" style="166" customWidth="1"/>
    <col min="14849" max="14849" width="27.5703125" style="166" bestFit="1" customWidth="1"/>
    <col min="14850" max="14851" width="12.85546875" style="166" bestFit="1" customWidth="1"/>
    <col min="14852" max="15103" width="8.7109375" style="166"/>
    <col min="15104" max="15104" width="32.28515625" style="166" customWidth="1"/>
    <col min="15105" max="15105" width="27.5703125" style="166" bestFit="1" customWidth="1"/>
    <col min="15106" max="15107" width="12.85546875" style="166" bestFit="1" customWidth="1"/>
    <col min="15108" max="15359" width="8.7109375" style="166"/>
    <col min="15360" max="15360" width="32.28515625" style="166" customWidth="1"/>
    <col min="15361" max="15361" width="27.5703125" style="166" bestFit="1" customWidth="1"/>
    <col min="15362" max="15363" width="12.85546875" style="166" bestFit="1" customWidth="1"/>
    <col min="15364" max="15615" width="8.7109375" style="166"/>
    <col min="15616" max="15616" width="32.28515625" style="166" customWidth="1"/>
    <col min="15617" max="15617" width="27.5703125" style="166" bestFit="1" customWidth="1"/>
    <col min="15618" max="15619" width="12.85546875" style="166" bestFit="1" customWidth="1"/>
    <col min="15620" max="15871" width="8.7109375" style="166"/>
    <col min="15872" max="15872" width="32.28515625" style="166" customWidth="1"/>
    <col min="15873" max="15873" width="27.5703125" style="166" bestFit="1" customWidth="1"/>
    <col min="15874" max="15875" width="12.85546875" style="166" bestFit="1" customWidth="1"/>
    <col min="15876" max="16127" width="8.7109375" style="166"/>
    <col min="16128" max="16128" width="32.28515625" style="166" customWidth="1"/>
    <col min="16129" max="16129" width="27.5703125" style="166" bestFit="1" customWidth="1"/>
    <col min="16130" max="16131" width="12.85546875" style="166" bestFit="1" customWidth="1"/>
    <col min="16132" max="16384" width="8.7109375" style="166"/>
  </cols>
  <sheetData>
    <row r="1" spans="1:11" ht="33" customHeight="1" thickBot="1">
      <c r="A1" s="655" t="s">
        <v>6</v>
      </c>
      <c r="B1" s="656"/>
      <c r="C1" s="656"/>
      <c r="D1" s="656"/>
      <c r="G1" s="558"/>
      <c r="H1" s="439"/>
      <c r="I1" s="439"/>
      <c r="J1" s="439"/>
      <c r="K1" s="440"/>
    </row>
    <row r="2" spans="1:11" ht="19.899999999999999" customHeight="1">
      <c r="A2" s="657" t="s">
        <v>7</v>
      </c>
      <c r="B2" s="658"/>
      <c r="C2" s="658"/>
      <c r="D2" s="659"/>
      <c r="E2" s="167"/>
      <c r="G2" s="559"/>
      <c r="K2" s="442"/>
    </row>
    <row r="3" spans="1:11" ht="16.149999999999999" customHeight="1">
      <c r="A3" s="422" t="s">
        <v>8</v>
      </c>
      <c r="B3" s="169"/>
      <c r="C3" s="169" t="s">
        <v>9</v>
      </c>
      <c r="D3" s="423" t="s">
        <v>10</v>
      </c>
      <c r="E3" s="167"/>
      <c r="G3" s="559"/>
      <c r="K3" s="442"/>
    </row>
    <row r="4" spans="1:11" s="175" customFormat="1" ht="16.149999999999999" customHeight="1">
      <c r="A4" s="424" t="s">
        <v>11</v>
      </c>
      <c r="B4" s="171" t="s">
        <v>12</v>
      </c>
      <c r="C4" s="172">
        <v>6.91</v>
      </c>
      <c r="D4" s="425">
        <v>10</v>
      </c>
      <c r="E4" s="173"/>
      <c r="G4" s="560"/>
      <c r="K4" s="443"/>
    </row>
    <row r="5" spans="1:11" ht="16.149999999999999" customHeight="1">
      <c r="A5" s="426" t="s">
        <v>13</v>
      </c>
      <c r="B5" s="176">
        <f>ROUND((((((1+($B$20/100))^(1/12))-1)*100)),2)</f>
        <v>0</v>
      </c>
      <c r="C5" s="172">
        <v>0.89</v>
      </c>
      <c r="D5" s="427">
        <v>1.29</v>
      </c>
      <c r="E5" s="167"/>
      <c r="G5" s="559"/>
      <c r="K5" s="442"/>
    </row>
    <row r="6" spans="1:11" ht="16.149999999999999" customHeight="1">
      <c r="A6" s="426" t="s">
        <v>14</v>
      </c>
      <c r="B6" s="177">
        <f>C6</f>
        <v>0.5</v>
      </c>
      <c r="C6" s="172">
        <v>0.5</v>
      </c>
      <c r="D6" s="427">
        <v>0.72</v>
      </c>
      <c r="E6" s="167"/>
      <c r="G6" s="559"/>
      <c r="K6" s="442"/>
    </row>
    <row r="7" spans="1:11" ht="16.149999999999999" customHeight="1">
      <c r="A7" s="426" t="s">
        <v>15</v>
      </c>
      <c r="B7" s="177">
        <f>C7</f>
        <v>0.1</v>
      </c>
      <c r="C7" s="172">
        <v>0.1</v>
      </c>
      <c r="D7" s="427">
        <v>0.14099999999999999</v>
      </c>
      <c r="E7" s="167"/>
      <c r="G7" s="559"/>
      <c r="K7" s="442"/>
    </row>
    <row r="8" spans="1:11" ht="16.149999999999999" customHeight="1">
      <c r="A8" s="428"/>
      <c r="B8" s="178" t="s">
        <v>16</v>
      </c>
      <c r="C8" s="179">
        <v>8.4</v>
      </c>
      <c r="D8" s="429">
        <v>12.16</v>
      </c>
      <c r="E8" s="167"/>
      <c r="G8" s="559"/>
      <c r="K8" s="442"/>
    </row>
    <row r="9" spans="1:11" s="175" customFormat="1" ht="16.149999999999999" customHeight="1">
      <c r="A9" s="430" t="s">
        <v>17</v>
      </c>
      <c r="B9" s="389"/>
      <c r="C9" s="180" t="s">
        <v>9</v>
      </c>
      <c r="D9" s="431" t="s">
        <v>10</v>
      </c>
      <c r="E9" s="173"/>
      <c r="G9" s="560"/>
      <c r="K9" s="443"/>
    </row>
    <row r="10" spans="1:11" s="175" customFormat="1" ht="16.149999999999999" customHeight="1">
      <c r="A10" s="424" t="s">
        <v>18</v>
      </c>
      <c r="B10" s="171" t="s">
        <v>12</v>
      </c>
      <c r="C10" s="172">
        <v>8.3000000000000007</v>
      </c>
      <c r="D10" s="425">
        <v>12</v>
      </c>
      <c r="E10" s="173"/>
      <c r="G10" s="560"/>
      <c r="K10" s="443"/>
    </row>
    <row r="11" spans="1:11" ht="16.149999999999999" customHeight="1">
      <c r="A11" s="428"/>
      <c r="B11" s="178" t="s">
        <v>19</v>
      </c>
      <c r="C11" s="179">
        <f>SUM(C10:C10)</f>
        <v>8.3000000000000007</v>
      </c>
      <c r="D11" s="432">
        <f>SUM(D10:D10)</f>
        <v>12</v>
      </c>
      <c r="E11" s="167"/>
      <c r="G11" s="559"/>
      <c r="K11" s="442"/>
    </row>
    <row r="12" spans="1:11" ht="16.149999999999999" customHeight="1">
      <c r="A12" s="430" t="s">
        <v>20</v>
      </c>
      <c r="B12" s="389"/>
      <c r="C12" s="180" t="s">
        <v>9</v>
      </c>
      <c r="D12" s="431" t="s">
        <v>10</v>
      </c>
      <c r="E12" s="167"/>
      <c r="G12" s="561"/>
      <c r="K12" s="442"/>
    </row>
    <row r="13" spans="1:11" ht="16.149999999999999" customHeight="1">
      <c r="A13" s="424" t="s">
        <v>21</v>
      </c>
      <c r="B13" s="181">
        <f>C13/100</f>
        <v>1.6500000000000001E-2</v>
      </c>
      <c r="C13" s="182">
        <v>1.65</v>
      </c>
      <c r="D13" s="425">
        <v>2.3849999999999998</v>
      </c>
      <c r="E13" s="167"/>
      <c r="G13" s="559"/>
      <c r="K13" s="442"/>
    </row>
    <row r="14" spans="1:11" ht="16.149999999999999" customHeight="1">
      <c r="A14" s="426" t="s">
        <v>22</v>
      </c>
      <c r="B14" s="181">
        <f>C14/100</f>
        <v>7.5999999999999998E-2</v>
      </c>
      <c r="C14" s="183">
        <v>7.6</v>
      </c>
      <c r="D14" s="427">
        <v>11</v>
      </c>
      <c r="E14" s="167"/>
      <c r="G14" s="559"/>
      <c r="K14" s="442"/>
    </row>
    <row r="15" spans="1:11" ht="16.149999999999999" customHeight="1">
      <c r="A15" s="426" t="s">
        <v>23</v>
      </c>
      <c r="B15" s="177">
        <f>$B$21</f>
        <v>10.5</v>
      </c>
      <c r="C15" s="183">
        <v>5</v>
      </c>
      <c r="D15" s="427">
        <v>7.24</v>
      </c>
      <c r="E15" s="167"/>
      <c r="G15" s="559"/>
      <c r="K15" s="442"/>
    </row>
    <row r="16" spans="1:11" ht="15" customHeight="1">
      <c r="A16" s="433"/>
      <c r="B16" s="184" t="s">
        <v>24</v>
      </c>
      <c r="C16" s="185">
        <v>14.23</v>
      </c>
      <c r="D16" s="434">
        <f>ROUND(SUM(D$13:D$15),4)</f>
        <v>20.625</v>
      </c>
      <c r="E16" s="167"/>
      <c r="G16" s="559"/>
      <c r="K16" s="442"/>
    </row>
    <row r="17" spans="1:11" ht="19.899999999999999" customHeight="1">
      <c r="A17" s="660" t="s">
        <v>25</v>
      </c>
      <c r="B17" s="661"/>
      <c r="C17" s="435">
        <f>TRUNC(($C$8+$C$11+$C$16)*0.01,4)</f>
        <v>0.30930000000000002</v>
      </c>
      <c r="D17" s="436">
        <v>0.44790000000000002</v>
      </c>
      <c r="E17" s="626">
        <f>22/100</f>
        <v>0.22</v>
      </c>
      <c r="G17" s="559"/>
      <c r="K17" s="442"/>
    </row>
    <row r="18" spans="1:11" ht="34.5" customHeight="1" thickBot="1">
      <c r="A18" s="652" t="s">
        <v>26</v>
      </c>
      <c r="B18" s="653"/>
      <c r="C18" s="653"/>
      <c r="D18" s="654"/>
      <c r="E18" s="167"/>
      <c r="G18" s="559"/>
      <c r="K18" s="442"/>
    </row>
    <row r="19" spans="1:11" ht="20.100000000000001" customHeight="1" thickBot="1">
      <c r="A19" s="437"/>
      <c r="G19" s="559"/>
      <c r="K19" s="442"/>
    </row>
    <row r="20" spans="1:11" ht="20.100000000000001" customHeight="1">
      <c r="A20" s="438" t="s">
        <v>27</v>
      </c>
      <c r="B20" s="439"/>
      <c r="C20" s="439"/>
      <c r="D20" s="440"/>
      <c r="E20" s="166"/>
      <c r="G20" s="559"/>
      <c r="K20" s="442"/>
    </row>
    <row r="21" spans="1:11" ht="20.100000000000001" customHeight="1">
      <c r="A21" s="441" t="s">
        <v>28</v>
      </c>
      <c r="B21" s="168">
        <v>10.5</v>
      </c>
      <c r="C21" s="166"/>
      <c r="D21" s="442"/>
      <c r="E21" s="166"/>
      <c r="G21" s="559"/>
      <c r="K21" s="442"/>
    </row>
    <row r="22" spans="1:11" ht="20.100000000000001" customHeight="1">
      <c r="A22" s="441" t="s">
        <v>29</v>
      </c>
      <c r="B22" s="170">
        <v>5</v>
      </c>
      <c r="C22" s="166"/>
      <c r="D22" s="442"/>
      <c r="E22" s="166"/>
      <c r="G22" s="559"/>
      <c r="K22" s="442"/>
    </row>
    <row r="23" spans="1:11" ht="20.100000000000001" customHeight="1">
      <c r="A23" s="441" t="s">
        <v>30</v>
      </c>
      <c r="B23" s="170" t="s">
        <v>31</v>
      </c>
      <c r="C23" s="174"/>
      <c r="D23" s="443"/>
      <c r="E23" s="175"/>
      <c r="G23" s="559"/>
      <c r="K23" s="442"/>
    </row>
    <row r="24" spans="1:11" ht="20.100000000000001" customHeight="1" thickBot="1">
      <c r="A24" s="444" t="s">
        <v>32</v>
      </c>
      <c r="B24" s="445" t="s">
        <v>33</v>
      </c>
      <c r="C24" s="446"/>
      <c r="D24" s="447"/>
      <c r="E24" s="166"/>
      <c r="G24" s="559"/>
      <c r="K24" s="442"/>
    </row>
    <row r="25" spans="1:11" ht="20.100000000000001" customHeight="1">
      <c r="G25" s="559"/>
      <c r="K25" s="442"/>
    </row>
    <row r="26" spans="1:11" ht="20.100000000000001" customHeight="1">
      <c r="G26" s="559"/>
      <c r="K26" s="442"/>
    </row>
    <row r="27" spans="1:11" ht="20.100000000000001" customHeight="1">
      <c r="G27" s="559"/>
      <c r="K27" s="442"/>
    </row>
    <row r="28" spans="1:11" ht="20.100000000000001" customHeight="1">
      <c r="G28" s="559"/>
      <c r="K28" s="442"/>
    </row>
    <row r="29" spans="1:11">
      <c r="G29" s="559"/>
      <c r="K29" s="442"/>
    </row>
    <row r="30" spans="1:11">
      <c r="G30" s="559"/>
      <c r="K30" s="442"/>
    </row>
    <row r="31" spans="1:11">
      <c r="G31" s="559"/>
      <c r="K31" s="442"/>
    </row>
    <row r="32" spans="1:11">
      <c r="G32" s="559"/>
      <c r="K32" s="442"/>
    </row>
    <row r="33" spans="1:11">
      <c r="G33" s="559"/>
      <c r="K33" s="442"/>
    </row>
    <row r="34" spans="1:11">
      <c r="G34" s="559"/>
      <c r="K34" s="442"/>
    </row>
    <row r="35" spans="1:11" ht="15.75" thickBot="1">
      <c r="G35" s="662" t="s">
        <v>34</v>
      </c>
      <c r="H35" s="663"/>
      <c r="I35" s="663"/>
      <c r="J35" s="663"/>
      <c r="K35" s="664"/>
    </row>
    <row r="39" spans="1:11" ht="15">
      <c r="A39" s="413"/>
    </row>
  </sheetData>
  <mergeCells count="5">
    <mergeCell ref="A18:D18"/>
    <mergeCell ref="A1:D1"/>
    <mergeCell ref="A2:D2"/>
    <mergeCell ref="A17:B17"/>
    <mergeCell ref="G35:K35"/>
  </mergeCells>
  <hyperlinks>
    <hyperlink ref="G35" r:id="rId1" xr:uid="{AB379839-55FD-45A3-91A0-8EE5F36973B5}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5" orientation="portrait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A16C5-263E-4DC2-9716-E33AE1E2D5D6}">
  <sheetPr codeName="Planilha3">
    <tabColor theme="1"/>
    <pageSetUpPr fitToPage="1"/>
  </sheetPr>
  <dimension ref="A1:AF169"/>
  <sheetViews>
    <sheetView showGridLines="0" view="pageBreakPreview" zoomScale="50" zoomScaleNormal="20" zoomScaleSheetLayoutView="50" workbookViewId="0">
      <selection activeCell="O51" sqref="O51"/>
    </sheetView>
  </sheetViews>
  <sheetFormatPr defaultColWidth="8.7109375" defaultRowHeight="12.75"/>
  <cols>
    <col min="1" max="1" width="11" style="224" customWidth="1"/>
    <col min="2" max="2" width="40.42578125" style="225" customWidth="1"/>
    <col min="3" max="3" width="16.140625" style="224" customWidth="1"/>
    <col min="4" max="4" width="6.42578125" style="225" customWidth="1"/>
    <col min="5" max="5" width="12.7109375" style="225" customWidth="1"/>
    <col min="6" max="6" width="38.85546875" style="225" customWidth="1"/>
    <col min="7" max="7" width="26.42578125" style="225" customWidth="1"/>
    <col min="8" max="8" width="26.28515625" style="250" customWidth="1"/>
    <col min="9" max="9" width="32.140625" style="250" customWidth="1"/>
    <col min="10" max="10" width="17.140625" style="250" customWidth="1"/>
    <col min="11" max="11" width="18.5703125" style="225" customWidth="1"/>
    <col min="12" max="12" width="21.42578125" style="225" customWidth="1"/>
    <col min="13" max="13" width="16.140625" style="225" bestFit="1" customWidth="1"/>
    <col min="14" max="14" width="17" style="225" customWidth="1"/>
    <col min="15" max="15" width="22.7109375" style="225" customWidth="1"/>
    <col min="16" max="16" width="12.140625" style="225" customWidth="1"/>
    <col min="17" max="17" width="23.5703125" style="225" bestFit="1" customWidth="1"/>
    <col min="18" max="19" width="8.7109375" style="225"/>
    <col min="20" max="20" width="16.140625" style="225" bestFit="1" customWidth="1"/>
    <col min="21" max="21" width="57.28515625" style="225" bestFit="1" customWidth="1"/>
    <col min="22" max="22" width="11.85546875" style="225" bestFit="1" customWidth="1"/>
    <col min="23" max="23" width="10.28515625" style="225" bestFit="1" customWidth="1"/>
    <col min="24" max="24" width="8.7109375" style="225"/>
    <col min="25" max="25" width="16.140625" style="225" bestFit="1" customWidth="1"/>
    <col min="26" max="26" width="8.7109375" style="225"/>
    <col min="27" max="27" width="13.5703125" style="225" bestFit="1" customWidth="1"/>
    <col min="28" max="16384" width="8.7109375" style="225"/>
  </cols>
  <sheetData>
    <row r="1" spans="1:31" ht="68.25" customHeight="1" thickBot="1">
      <c r="A1" s="740" t="s">
        <v>241</v>
      </c>
      <c r="B1" s="741"/>
      <c r="C1" s="741"/>
      <c r="E1" s="715" t="s">
        <v>242</v>
      </c>
      <c r="F1" s="716"/>
      <c r="G1" s="716"/>
      <c r="H1" s="716"/>
      <c r="I1" s="716"/>
      <c r="J1" s="716"/>
      <c r="K1" s="716"/>
      <c r="L1" s="716"/>
      <c r="M1" s="716"/>
      <c r="N1" s="716"/>
      <c r="O1" s="716"/>
      <c r="P1" s="244"/>
      <c r="Q1" s="244">
        <v>45474</v>
      </c>
      <c r="T1" s="539"/>
      <c r="U1" s="540"/>
      <c r="V1" s="540"/>
      <c r="W1" s="540"/>
      <c r="X1" s="540"/>
      <c r="Y1" s="540"/>
      <c r="Z1" s="540"/>
      <c r="AA1" s="627"/>
    </row>
    <row r="2" spans="1:31" ht="15.75" customHeight="1">
      <c r="A2" s="241"/>
      <c r="B2" s="242" t="s">
        <v>243</v>
      </c>
      <c r="C2" s="243">
        <v>45566</v>
      </c>
      <c r="E2" s="742" t="s">
        <v>55</v>
      </c>
      <c r="F2" s="744" t="s">
        <v>56</v>
      </c>
      <c r="G2" s="746" t="s">
        <v>46</v>
      </c>
      <c r="H2" s="752" t="s">
        <v>244</v>
      </c>
      <c r="I2" s="753"/>
      <c r="J2" s="754" t="s">
        <v>245</v>
      </c>
      <c r="K2" s="755"/>
      <c r="L2" s="752" t="s">
        <v>57</v>
      </c>
      <c r="M2" s="753"/>
      <c r="N2" s="744" t="s">
        <v>59</v>
      </c>
      <c r="O2" s="744" t="s">
        <v>246</v>
      </c>
      <c r="P2" s="744" t="s">
        <v>244</v>
      </c>
      <c r="Q2" s="748" t="s">
        <v>247</v>
      </c>
      <c r="T2" s="249"/>
      <c r="AA2" s="251"/>
    </row>
    <row r="3" spans="1:31" ht="14.1" customHeight="1" thickBot="1">
      <c r="A3" s="758" t="s">
        <v>248</v>
      </c>
      <c r="B3" s="758" t="s">
        <v>249</v>
      </c>
      <c r="C3" s="577" t="s">
        <v>250</v>
      </c>
      <c r="E3" s="743"/>
      <c r="F3" s="745"/>
      <c r="G3" s="747"/>
      <c r="H3" s="450" t="s">
        <v>251</v>
      </c>
      <c r="I3" s="451" t="s">
        <v>252</v>
      </c>
      <c r="J3" s="452" t="s">
        <v>253</v>
      </c>
      <c r="K3" s="453" t="s">
        <v>254</v>
      </c>
      <c r="L3" s="450" t="s">
        <v>255</v>
      </c>
      <c r="M3" s="451" t="s">
        <v>256</v>
      </c>
      <c r="N3" s="745"/>
      <c r="O3" s="745"/>
      <c r="P3" s="745"/>
      <c r="Q3" s="749"/>
      <c r="T3" s="249"/>
      <c r="AA3" s="251"/>
      <c r="AB3" s="563"/>
      <c r="AC3" s="563"/>
      <c r="AD3" s="563"/>
      <c r="AE3" s="563"/>
    </row>
    <row r="4" spans="1:31" ht="35.1" customHeight="1">
      <c r="A4" s="758"/>
      <c r="B4" s="758"/>
      <c r="C4" s="577" t="s">
        <v>257</v>
      </c>
      <c r="E4" s="273" t="s">
        <v>258</v>
      </c>
      <c r="F4" s="464" t="s">
        <v>259</v>
      </c>
      <c r="G4" s="274" t="s">
        <v>260</v>
      </c>
      <c r="H4" s="465">
        <v>35.479999999999997</v>
      </c>
      <c r="I4" s="466">
        <v>6.42</v>
      </c>
      <c r="J4" s="467">
        <f>$H$11</f>
        <v>66</v>
      </c>
      <c r="K4" s="410">
        <f>$I$11</f>
        <v>116.49</v>
      </c>
      <c r="L4" s="468">
        <f>IF(H4=""," ",(ROUND(H4*J4,4)))</f>
        <v>2341.6799999999998</v>
      </c>
      <c r="M4" s="469">
        <f>IF(I4=""," ",ROUND(I4*K4,4))</f>
        <v>747.86580000000004</v>
      </c>
      <c r="N4" s="470">
        <f>IF(L4=" "," ",ROUND(L4+M4,4))</f>
        <v>3089.5457999999999</v>
      </c>
      <c r="O4" s="471">
        <f>$H$12</f>
        <v>182.49</v>
      </c>
      <c r="P4" s="533">
        <f>IF(N4=" "," ",TRUNC(N4/O4,4))</f>
        <v>16.9299</v>
      </c>
      <c r="Q4" s="534">
        <f>N4/30</f>
        <v>102.98486</v>
      </c>
      <c r="T4" s="249"/>
      <c r="V4" s="628"/>
      <c r="W4" s="628"/>
      <c r="X4" s="628"/>
      <c r="Y4" s="628"/>
      <c r="Z4" s="628"/>
      <c r="AA4" s="629"/>
      <c r="AB4" s="564"/>
      <c r="AC4" s="564"/>
      <c r="AD4" s="564"/>
      <c r="AE4" s="563"/>
    </row>
    <row r="5" spans="1:31" ht="35.1" customHeight="1">
      <c r="A5" s="575" t="s">
        <v>261</v>
      </c>
      <c r="B5" s="576" t="s">
        <v>70</v>
      </c>
      <c r="C5" s="644">
        <v>9648.3700000000008</v>
      </c>
      <c r="E5" s="472" t="s">
        <v>262</v>
      </c>
      <c r="F5" s="473" t="s">
        <v>263</v>
      </c>
      <c r="G5" s="474" t="s">
        <v>260</v>
      </c>
      <c r="H5" s="475">
        <v>78.13</v>
      </c>
      <c r="I5" s="476">
        <v>22.83</v>
      </c>
      <c r="J5" s="420">
        <f>$H$11</f>
        <v>66</v>
      </c>
      <c r="K5" s="419">
        <f>$I$11</f>
        <v>116.49</v>
      </c>
      <c r="L5" s="477">
        <f>IF(H5=""," ",(ROUND(H5*J5,4)))</f>
        <v>5156.58</v>
      </c>
      <c r="M5" s="478">
        <f t="shared" ref="M5:M6" si="0">IF(I5=""," ",ROUND(I5*K5,4))</f>
        <v>2659.4666999999999</v>
      </c>
      <c r="N5" s="479">
        <f>IF(L5=" "," ",ROUND(L5+M5,4))</f>
        <v>7816.0466999999999</v>
      </c>
      <c r="O5" s="480">
        <f>$H$12</f>
        <v>182.49</v>
      </c>
      <c r="P5" s="535">
        <f>IF(N5=" "," ",TRUNC(N5/O5,4))</f>
        <v>42.83</v>
      </c>
      <c r="Q5" s="536">
        <f>N5/30</f>
        <v>260.53489000000002</v>
      </c>
      <c r="T5" s="249"/>
      <c r="V5" s="628"/>
      <c r="W5" s="628"/>
      <c r="X5" s="628"/>
      <c r="Y5" s="628"/>
      <c r="Z5" s="628"/>
      <c r="AA5" s="629"/>
      <c r="AB5" s="564"/>
      <c r="AC5" s="564"/>
      <c r="AD5" s="564"/>
      <c r="AE5" s="563"/>
    </row>
    <row r="6" spans="1:31" ht="35.1" customHeight="1" thickBot="1">
      <c r="A6" s="412" t="s">
        <v>264</v>
      </c>
      <c r="B6" s="567" t="s">
        <v>72</v>
      </c>
      <c r="C6" s="644">
        <v>12506.56</v>
      </c>
      <c r="E6" s="248" t="s">
        <v>265</v>
      </c>
      <c r="F6" s="454" t="s">
        <v>266</v>
      </c>
      <c r="G6" s="455" t="s">
        <v>260</v>
      </c>
      <c r="H6" s="456">
        <v>82.4</v>
      </c>
      <c r="I6" s="457">
        <v>44.15</v>
      </c>
      <c r="J6" s="458">
        <f>$H$11</f>
        <v>66</v>
      </c>
      <c r="K6" s="459">
        <f>$I$11</f>
        <v>116.49</v>
      </c>
      <c r="L6" s="460">
        <f>IF(H6=""," ",(ROUND(H6*J6,4)))</f>
        <v>5438.4</v>
      </c>
      <c r="M6" s="461">
        <f t="shared" si="0"/>
        <v>5143.0334999999995</v>
      </c>
      <c r="N6" s="462">
        <f>IF(L6=" "," ",ROUND(L6+M6,4))</f>
        <v>10581.433499999999</v>
      </c>
      <c r="O6" s="463">
        <f>$H$12</f>
        <v>182.49</v>
      </c>
      <c r="P6" s="537">
        <f>IF(N6=" "," ",TRUNC(N6/O6,4))</f>
        <v>57.983600000000003</v>
      </c>
      <c r="Q6" s="538">
        <f>N6/30</f>
        <v>352.71445</v>
      </c>
      <c r="T6" s="249"/>
      <c r="V6" s="628"/>
      <c r="W6" s="628"/>
      <c r="X6" s="628"/>
      <c r="Y6" s="628"/>
      <c r="Z6" s="628"/>
      <c r="AA6" s="629"/>
      <c r="AB6" s="564"/>
      <c r="AC6" s="564"/>
      <c r="AD6" s="564"/>
      <c r="AE6" s="563"/>
    </row>
    <row r="7" spans="1:31" ht="14.25" customHeight="1">
      <c r="A7" s="412" t="s">
        <v>267</v>
      </c>
      <c r="B7" s="567" t="s">
        <v>268</v>
      </c>
      <c r="C7" s="644">
        <v>22262.48</v>
      </c>
      <c r="E7" s="249"/>
      <c r="H7" s="225"/>
      <c r="I7" s="225"/>
      <c r="J7" s="225"/>
      <c r="Q7" s="251"/>
      <c r="T7" s="249"/>
      <c r="V7" s="628"/>
      <c r="W7" s="628"/>
      <c r="X7" s="628"/>
      <c r="Y7" s="628"/>
      <c r="Z7" s="628"/>
      <c r="AA7" s="629"/>
      <c r="AB7" s="564"/>
      <c r="AC7" s="564"/>
      <c r="AD7" s="564"/>
      <c r="AE7" s="563"/>
    </row>
    <row r="8" spans="1:31" ht="14.45" customHeight="1">
      <c r="A8" s="412" t="s">
        <v>269</v>
      </c>
      <c r="B8" s="567" t="s">
        <v>270</v>
      </c>
      <c r="C8" s="644">
        <v>9157.11</v>
      </c>
      <c r="E8" s="245"/>
      <c r="F8" s="224"/>
      <c r="H8" s="224"/>
      <c r="I8" s="397"/>
      <c r="Q8" s="251"/>
      <c r="T8" s="249"/>
      <c r="V8" s="628"/>
      <c r="W8" s="628"/>
      <c r="X8" s="628"/>
      <c r="Y8" s="628"/>
      <c r="Z8" s="628"/>
      <c r="AA8" s="629"/>
      <c r="AB8" s="564"/>
      <c r="AC8" s="564"/>
      <c r="AD8" s="564"/>
      <c r="AE8" s="563"/>
    </row>
    <row r="9" spans="1:31" ht="14.45" customHeight="1">
      <c r="A9" s="412" t="s">
        <v>271</v>
      </c>
      <c r="B9" s="567" t="s">
        <v>74</v>
      </c>
      <c r="C9" s="644">
        <v>11354.38</v>
      </c>
      <c r="E9" s="245"/>
      <c r="F9" s="224"/>
      <c r="H9" s="750" t="s">
        <v>272</v>
      </c>
      <c r="I9" s="751"/>
      <c r="K9" s="397"/>
      <c r="L9" s="247" t="str">
        <f>IF(I8=""," ",(ROUND(I8*I10,4)))</f>
        <v xml:space="preserve"> </v>
      </c>
      <c r="M9" s="247"/>
      <c r="N9" s="247" t="str">
        <f>IF(L9=" "," ",ROUND(L9+M9,4))</f>
        <v xml:space="preserve"> </v>
      </c>
      <c r="Q9" s="251"/>
      <c r="T9" s="249"/>
      <c r="V9" s="628"/>
      <c r="W9" s="628"/>
      <c r="X9" s="628"/>
      <c r="Y9" s="628"/>
      <c r="Z9" s="628"/>
      <c r="AA9" s="629"/>
      <c r="AB9" s="564"/>
      <c r="AC9" s="564"/>
      <c r="AD9" s="564"/>
      <c r="AE9" s="563"/>
    </row>
    <row r="10" spans="1:31" ht="14.45" customHeight="1">
      <c r="A10" s="412" t="s">
        <v>273</v>
      </c>
      <c r="B10" s="567" t="s">
        <v>274</v>
      </c>
      <c r="C10" s="644">
        <v>19174.54</v>
      </c>
      <c r="E10" s="245"/>
      <c r="F10" s="224"/>
      <c r="H10" s="252" t="s">
        <v>275</v>
      </c>
      <c r="I10" s="253" t="s">
        <v>276</v>
      </c>
      <c r="Q10" s="251"/>
      <c r="T10" s="249"/>
      <c r="V10" s="628"/>
      <c r="W10" s="628"/>
      <c r="X10" s="628"/>
      <c r="Y10" s="628"/>
      <c r="Z10" s="628"/>
      <c r="AA10" s="629"/>
      <c r="AB10" s="564"/>
      <c r="AC10" s="564"/>
      <c r="AD10" s="564"/>
      <c r="AE10" s="563"/>
    </row>
    <row r="11" spans="1:31" ht="14.45" customHeight="1">
      <c r="A11" s="412" t="s">
        <v>277</v>
      </c>
      <c r="B11" s="567" t="s">
        <v>278</v>
      </c>
      <c r="C11" s="644">
        <v>22589.58</v>
      </c>
      <c r="E11" s="227"/>
      <c r="F11" s="222"/>
      <c r="G11" s="223"/>
      <c r="H11" s="254">
        <v>66</v>
      </c>
      <c r="I11" s="255">
        <v>116.49</v>
      </c>
      <c r="Q11" s="251"/>
      <c r="T11" s="249"/>
      <c r="V11" s="628"/>
      <c r="W11" s="628"/>
      <c r="X11" s="628"/>
      <c r="Y11" s="628"/>
      <c r="Z11" s="628"/>
      <c r="AA11" s="629"/>
      <c r="AB11" s="564"/>
      <c r="AC11" s="564"/>
      <c r="AD11" s="564"/>
      <c r="AE11" s="563"/>
    </row>
    <row r="12" spans="1:31" ht="14.45" customHeight="1">
      <c r="A12" s="412" t="s">
        <v>279</v>
      </c>
      <c r="B12" s="567" t="s">
        <v>280</v>
      </c>
      <c r="C12" s="644">
        <v>24303.89</v>
      </c>
      <c r="E12" s="227"/>
      <c r="F12" s="222"/>
      <c r="G12" s="223"/>
      <c r="H12" s="759">
        <v>182.49</v>
      </c>
      <c r="I12" s="760"/>
      <c r="Q12" s="251"/>
      <c r="T12" s="249"/>
      <c r="V12" s="628"/>
      <c r="W12" s="628"/>
      <c r="X12" s="628"/>
      <c r="Y12" s="628"/>
      <c r="Z12" s="628"/>
      <c r="AA12" s="629"/>
      <c r="AB12" s="564"/>
      <c r="AC12" s="564"/>
      <c r="AD12" s="564"/>
      <c r="AE12" s="563"/>
    </row>
    <row r="13" spans="1:31" ht="14.25" customHeight="1">
      <c r="A13" s="412" t="s">
        <v>281</v>
      </c>
      <c r="B13" s="567" t="s">
        <v>282</v>
      </c>
      <c r="C13" s="644">
        <v>29601.67</v>
      </c>
      <c r="E13" s="227"/>
      <c r="F13" s="222"/>
      <c r="G13" s="223"/>
      <c r="H13" s="224"/>
      <c r="I13" s="224"/>
      <c r="Q13" s="251"/>
      <c r="T13" s="249"/>
      <c r="V13" s="628"/>
      <c r="W13" s="628"/>
      <c r="X13" s="628"/>
      <c r="Y13" s="628"/>
      <c r="Z13" s="628"/>
      <c r="AA13" s="629"/>
      <c r="AB13" s="564"/>
      <c r="AC13" s="564"/>
      <c r="AD13" s="564"/>
      <c r="AE13" s="563"/>
    </row>
    <row r="14" spans="1:31" ht="14.25" customHeight="1">
      <c r="A14" s="412" t="s">
        <v>283</v>
      </c>
      <c r="B14" s="567" t="s">
        <v>284</v>
      </c>
      <c r="C14" s="644">
        <v>6990.9</v>
      </c>
      <c r="E14" s="227"/>
      <c r="F14" s="222"/>
      <c r="G14" s="223"/>
      <c r="I14" s="697" t="s">
        <v>285</v>
      </c>
      <c r="J14" s="697"/>
      <c r="Q14" s="251"/>
      <c r="S14" s="257"/>
      <c r="T14" s="249"/>
      <c r="V14" s="628"/>
      <c r="W14" s="628"/>
      <c r="X14" s="628"/>
      <c r="Y14" s="628"/>
      <c r="Z14" s="628"/>
      <c r="AA14" s="629"/>
      <c r="AB14" s="564"/>
      <c r="AC14" s="564"/>
      <c r="AD14" s="564"/>
      <c r="AE14" s="563"/>
    </row>
    <row r="15" spans="1:31" ht="14.25" customHeight="1">
      <c r="A15" s="412" t="s">
        <v>286</v>
      </c>
      <c r="B15" s="567" t="s">
        <v>80</v>
      </c>
      <c r="C15" s="644">
        <v>8932.4699999999993</v>
      </c>
      <c r="E15" s="227"/>
      <c r="F15" s="222"/>
      <c r="G15" s="223"/>
      <c r="H15" s="562"/>
      <c r="I15" s="697"/>
      <c r="J15" s="697"/>
      <c r="Q15" s="251"/>
      <c r="R15" s="257"/>
      <c r="S15" s="257"/>
      <c r="T15" s="249"/>
      <c r="V15" s="628"/>
      <c r="W15" s="628"/>
      <c r="X15" s="628"/>
      <c r="Y15" s="628"/>
      <c r="Z15" s="628"/>
      <c r="AA15" s="629"/>
      <c r="AB15" s="564"/>
      <c r="AC15" s="564"/>
      <c r="AD15" s="564"/>
      <c r="AE15" s="563"/>
    </row>
    <row r="16" spans="1:31" ht="14.25" customHeight="1">
      <c r="A16" s="412" t="s">
        <v>287</v>
      </c>
      <c r="B16" s="567" t="s">
        <v>288</v>
      </c>
      <c r="C16" s="644">
        <v>14388.9</v>
      </c>
      <c r="E16" s="227"/>
      <c r="F16" s="222"/>
      <c r="G16" s="226"/>
      <c r="H16" s="562"/>
      <c r="I16" s="697"/>
      <c r="J16" s="697"/>
      <c r="Q16" s="251"/>
      <c r="R16" s="257"/>
      <c r="S16" s="257"/>
      <c r="T16" s="249"/>
      <c r="V16" s="628"/>
      <c r="W16" s="628"/>
      <c r="X16" s="628"/>
      <c r="Y16" s="628"/>
      <c r="Z16" s="628"/>
      <c r="AA16" s="629"/>
      <c r="AB16" s="564"/>
      <c r="AC16" s="564"/>
      <c r="AD16" s="564"/>
      <c r="AE16" s="563"/>
    </row>
    <row r="17" spans="1:31" ht="14.45" customHeight="1">
      <c r="A17" s="412" t="s">
        <v>289</v>
      </c>
      <c r="B17" s="567" t="s">
        <v>290</v>
      </c>
      <c r="C17" s="644">
        <v>4137.63</v>
      </c>
      <c r="E17" s="227"/>
      <c r="F17" s="222"/>
      <c r="H17" s="562"/>
      <c r="I17" s="697"/>
      <c r="J17" s="697"/>
      <c r="Q17" s="251"/>
      <c r="R17" s="257"/>
      <c r="S17" s="257"/>
      <c r="T17" s="249"/>
      <c r="V17" s="628"/>
      <c r="W17" s="628"/>
      <c r="X17" s="628"/>
      <c r="Y17" s="628"/>
      <c r="Z17" s="628"/>
      <c r="AA17" s="629"/>
      <c r="AB17" s="564"/>
      <c r="AC17" s="564"/>
      <c r="AD17" s="564"/>
      <c r="AE17" s="563"/>
    </row>
    <row r="18" spans="1:31" ht="14.1" customHeight="1">
      <c r="A18" s="412" t="s">
        <v>291</v>
      </c>
      <c r="B18" s="567" t="s">
        <v>113</v>
      </c>
      <c r="C18" s="644">
        <v>4567.1499999999996</v>
      </c>
      <c r="E18" s="227"/>
      <c r="F18" s="222"/>
      <c r="G18" s="226"/>
      <c r="H18" s="222"/>
      <c r="I18" s="697"/>
      <c r="J18" s="697"/>
      <c r="Q18" s="251"/>
      <c r="R18" s="257"/>
      <c r="S18" s="257"/>
      <c r="T18" s="249"/>
      <c r="V18" s="628"/>
      <c r="W18" s="628"/>
      <c r="X18" s="628"/>
      <c r="Y18" s="628"/>
      <c r="Z18" s="628"/>
      <c r="AA18" s="629"/>
      <c r="AB18" s="564"/>
      <c r="AC18" s="564"/>
      <c r="AD18" s="564"/>
      <c r="AE18" s="563"/>
    </row>
    <row r="19" spans="1:31" ht="14.45" customHeight="1">
      <c r="A19" s="412" t="s">
        <v>292</v>
      </c>
      <c r="B19" s="567" t="s">
        <v>293</v>
      </c>
      <c r="C19" s="644">
        <v>4415.63</v>
      </c>
      <c r="E19" s="764" t="s">
        <v>241</v>
      </c>
      <c r="F19" s="765"/>
      <c r="G19" s="765"/>
      <c r="H19" s="222"/>
      <c r="I19" s="224"/>
      <c r="Q19" s="251"/>
      <c r="R19" s="257"/>
      <c r="T19" s="541"/>
      <c r="U19" s="257"/>
      <c r="V19" s="628"/>
      <c r="W19" s="628"/>
      <c r="X19" s="628"/>
      <c r="Y19" s="628"/>
      <c r="Z19" s="628"/>
      <c r="AA19" s="629"/>
      <c r="AB19" s="564"/>
      <c r="AC19" s="564"/>
      <c r="AD19" s="564"/>
      <c r="AE19" s="563"/>
    </row>
    <row r="20" spans="1:31" ht="14.25">
      <c r="A20" s="412" t="s">
        <v>294</v>
      </c>
      <c r="B20" s="567" t="s">
        <v>295</v>
      </c>
      <c r="C20" s="644">
        <v>4117.92</v>
      </c>
      <c r="D20" s="257"/>
      <c r="E20" s="764"/>
      <c r="F20" s="765"/>
      <c r="G20" s="765"/>
      <c r="H20" s="223"/>
      <c r="Q20" s="251"/>
      <c r="T20" s="541"/>
      <c r="U20" s="257"/>
      <c r="V20" s="256"/>
      <c r="W20" s="257"/>
      <c r="AA20" s="251"/>
      <c r="AB20" s="563"/>
      <c r="AC20" s="563"/>
      <c r="AD20" s="563"/>
      <c r="AE20" s="563"/>
    </row>
    <row r="21" spans="1:31" ht="14.25">
      <c r="A21" s="412" t="s">
        <v>296</v>
      </c>
      <c r="B21" s="567" t="s">
        <v>297</v>
      </c>
      <c r="C21" s="644">
        <v>6932.24</v>
      </c>
      <c r="D21" s="257"/>
      <c r="E21" s="764"/>
      <c r="F21" s="765"/>
      <c r="G21" s="765"/>
      <c r="H21" s="223"/>
      <c r="Q21" s="251"/>
      <c r="T21" s="541"/>
      <c r="U21" s="257"/>
      <c r="V21" s="256"/>
      <c r="W21" s="257"/>
      <c r="AA21" s="251"/>
      <c r="AB21" s="563"/>
      <c r="AC21" s="563"/>
      <c r="AD21" s="563"/>
      <c r="AE21" s="563"/>
    </row>
    <row r="22" spans="1:31" ht="14.25">
      <c r="A22" s="412" t="s">
        <v>298</v>
      </c>
      <c r="B22" s="567" t="s">
        <v>82</v>
      </c>
      <c r="C22" s="644">
        <v>8852.4500000000007</v>
      </c>
      <c r="D22" s="257"/>
      <c r="E22" s="421"/>
      <c r="F22" s="223"/>
      <c r="G22" s="223"/>
      <c r="H22" s="223"/>
      <c r="Q22" s="251"/>
      <c r="T22" s="541"/>
      <c r="U22" s="257"/>
      <c r="V22" s="256"/>
      <c r="W22" s="257"/>
      <c r="AA22" s="251"/>
      <c r="AB22" s="563"/>
      <c r="AC22" s="563"/>
      <c r="AD22" s="563"/>
      <c r="AE22" s="563"/>
    </row>
    <row r="23" spans="1:31" ht="15" thickBot="1">
      <c r="A23" s="412" t="s">
        <v>299</v>
      </c>
      <c r="B23" s="567" t="s">
        <v>300</v>
      </c>
      <c r="C23" s="644">
        <v>14945.17</v>
      </c>
      <c r="D23" s="257"/>
      <c r="E23" s="259"/>
      <c r="F23" s="260"/>
      <c r="G23" s="260"/>
      <c r="H23" s="261"/>
      <c r="I23" s="261"/>
      <c r="J23" s="261"/>
      <c r="K23" s="260"/>
      <c r="L23" s="260"/>
      <c r="M23" s="260"/>
      <c r="N23" s="260"/>
      <c r="O23" s="260"/>
      <c r="P23" s="261"/>
      <c r="Q23" s="262"/>
      <c r="T23" s="541"/>
      <c r="U23" s="257"/>
      <c r="V23" s="256"/>
      <c r="W23" s="257"/>
      <c r="AA23" s="251"/>
      <c r="AB23" s="563"/>
      <c r="AC23" s="563"/>
      <c r="AD23" s="563"/>
      <c r="AE23" s="563"/>
    </row>
    <row r="24" spans="1:31" ht="15" thickBot="1">
      <c r="A24" s="412" t="s">
        <v>301</v>
      </c>
      <c r="B24" s="567" t="s">
        <v>302</v>
      </c>
      <c r="C24" s="644">
        <v>7306.09</v>
      </c>
      <c r="D24" s="257"/>
      <c r="Q24" s="256"/>
      <c r="S24" s="257"/>
      <c r="T24" s="541"/>
      <c r="U24" s="257"/>
      <c r="V24" s="256"/>
      <c r="W24" s="257"/>
      <c r="AA24" s="251"/>
    </row>
    <row r="25" spans="1:31" ht="14.25">
      <c r="A25" s="412" t="s">
        <v>303</v>
      </c>
      <c r="B25" s="567" t="s">
        <v>304</v>
      </c>
      <c r="C25" s="644">
        <v>8567.6</v>
      </c>
      <c r="D25" s="257"/>
      <c r="E25" s="481"/>
      <c r="F25" s="482"/>
      <c r="G25" s="482"/>
      <c r="H25" s="482"/>
      <c r="I25" s="482"/>
      <c r="J25" s="482"/>
      <c r="K25" s="482"/>
      <c r="L25" s="483"/>
      <c r="N25" s="234" t="s">
        <v>305</v>
      </c>
      <c r="O25" s="235">
        <v>36</v>
      </c>
      <c r="R25" s="257"/>
      <c r="S25" s="257"/>
      <c r="T25" s="541"/>
      <c r="U25" s="257"/>
      <c r="V25" s="256"/>
      <c r="W25" s="257"/>
      <c r="AA25" s="251"/>
    </row>
    <row r="26" spans="1:31" ht="14.25">
      <c r="A26" s="412" t="s">
        <v>306</v>
      </c>
      <c r="B26" s="567" t="s">
        <v>307</v>
      </c>
      <c r="C26" s="644">
        <v>11074.22</v>
      </c>
      <c r="D26" s="257"/>
      <c r="E26" s="484"/>
      <c r="F26" s="508"/>
      <c r="G26" s="508"/>
      <c r="I26" s="507"/>
      <c r="J26" s="507"/>
      <c r="K26" s="507"/>
      <c r="L26" s="485"/>
      <c r="M26" s="508"/>
      <c r="N26" s="236" t="s">
        <v>308</v>
      </c>
      <c r="O26" s="237">
        <v>365.25</v>
      </c>
      <c r="R26" s="257"/>
      <c r="S26" s="257"/>
      <c r="T26" s="541"/>
      <c r="U26" s="257"/>
      <c r="V26" s="256"/>
      <c r="W26" s="257"/>
      <c r="AA26" s="251"/>
    </row>
    <row r="27" spans="1:31" ht="14.25">
      <c r="A27" s="412" t="s">
        <v>309</v>
      </c>
      <c r="B27" s="567" t="s">
        <v>310</v>
      </c>
      <c r="C27" s="644">
        <v>20261.82</v>
      </c>
      <c r="D27" s="257"/>
      <c r="E27" s="484"/>
      <c r="F27" s="508"/>
      <c r="G27" s="508"/>
      <c r="H27" s="508"/>
      <c r="I27" s="508"/>
      <c r="J27" s="508"/>
      <c r="K27" s="508"/>
      <c r="L27" s="486"/>
      <c r="M27" s="507"/>
      <c r="N27" s="236" t="s">
        <v>311</v>
      </c>
      <c r="O27" s="237">
        <v>298.63</v>
      </c>
      <c r="S27" s="257"/>
      <c r="T27" s="541"/>
      <c r="U27" s="257"/>
      <c r="V27" s="256"/>
      <c r="W27" s="257"/>
      <c r="AA27" s="251"/>
    </row>
    <row r="28" spans="1:31" ht="14.25">
      <c r="A28" s="412" t="s">
        <v>312</v>
      </c>
      <c r="B28" s="567" t="s">
        <v>84</v>
      </c>
      <c r="C28" s="644">
        <v>34464.03</v>
      </c>
      <c r="D28" s="257"/>
      <c r="E28" s="263"/>
      <c r="F28" s="509"/>
      <c r="G28" s="510"/>
      <c r="H28" s="265"/>
      <c r="I28" s="265"/>
      <c r="J28" s="265"/>
      <c r="K28" s="266"/>
      <c r="L28" s="487"/>
      <c r="M28" s="507"/>
      <c r="N28" s="236" t="s">
        <v>313</v>
      </c>
      <c r="O28" s="237">
        <v>7.3330000000000002</v>
      </c>
      <c r="S28" s="257"/>
      <c r="T28" s="541"/>
      <c r="U28" s="257"/>
      <c r="V28" s="256"/>
      <c r="W28" s="257"/>
      <c r="AA28" s="251"/>
    </row>
    <row r="29" spans="1:31" ht="14.45" customHeight="1">
      <c r="A29" s="412" t="s">
        <v>314</v>
      </c>
      <c r="B29" s="567" t="s">
        <v>86</v>
      </c>
      <c r="C29" s="644">
        <v>9568.09</v>
      </c>
      <c r="D29" s="257"/>
      <c r="E29" s="263"/>
      <c r="F29" s="509"/>
      <c r="G29" s="510"/>
      <c r="H29" s="265"/>
      <c r="I29" s="265"/>
      <c r="J29" s="265"/>
      <c r="K29" s="266"/>
      <c r="L29" s="487"/>
      <c r="M29" s="265"/>
      <c r="N29" s="236" t="s">
        <v>315</v>
      </c>
      <c r="O29" s="238">
        <v>2189.88</v>
      </c>
      <c r="S29" s="257"/>
      <c r="T29" s="541"/>
      <c r="U29" s="257"/>
      <c r="V29" s="256"/>
      <c r="W29" s="257"/>
      <c r="AA29" s="251"/>
    </row>
    <row r="30" spans="1:31" ht="14.25">
      <c r="A30" s="412" t="s">
        <v>316</v>
      </c>
      <c r="B30" s="567" t="s">
        <v>317</v>
      </c>
      <c r="C30" s="644">
        <v>12408.51</v>
      </c>
      <c r="D30" s="257"/>
      <c r="E30" s="263"/>
      <c r="F30" s="509"/>
      <c r="G30" s="510"/>
      <c r="H30" s="265"/>
      <c r="I30" s="265"/>
      <c r="J30" s="265"/>
      <c r="K30" s="266"/>
      <c r="L30" s="487"/>
      <c r="M30" s="224"/>
      <c r="N30" s="236" t="s">
        <v>318</v>
      </c>
      <c r="O30" s="237">
        <v>182.49</v>
      </c>
      <c r="S30" s="532"/>
      <c r="T30" s="630"/>
      <c r="U30" s="257"/>
      <c r="V30" s="256"/>
      <c r="W30" s="257"/>
      <c r="AA30" s="251"/>
    </row>
    <row r="31" spans="1:31" ht="14.25">
      <c r="A31" s="412" t="s">
        <v>319</v>
      </c>
      <c r="B31" s="567" t="s">
        <v>320</v>
      </c>
      <c r="C31" s="644">
        <v>19323.63</v>
      </c>
      <c r="D31" s="257"/>
      <c r="E31" s="263"/>
      <c r="F31" s="511"/>
      <c r="G31" s="510"/>
      <c r="H31" s="265"/>
      <c r="I31" s="265"/>
      <c r="J31" s="265"/>
      <c r="K31" s="266"/>
      <c r="L31" s="487"/>
      <c r="M31" s="224"/>
      <c r="N31" s="236" t="s">
        <v>321</v>
      </c>
      <c r="O31" s="238">
        <v>1983.5909999999999</v>
      </c>
      <c r="S31" s="704"/>
      <c r="T31" s="631"/>
      <c r="U31" s="257"/>
      <c r="V31" s="256"/>
      <c r="W31" s="257"/>
      <c r="AA31" s="251"/>
    </row>
    <row r="32" spans="1:31" ht="14.45" customHeight="1">
      <c r="A32" s="412" t="s">
        <v>322</v>
      </c>
      <c r="B32" s="567" t="s">
        <v>88</v>
      </c>
      <c r="C32" s="644">
        <v>22579.33</v>
      </c>
      <c r="D32" s="257"/>
      <c r="E32" s="263"/>
      <c r="F32" s="511"/>
      <c r="G32" s="510"/>
      <c r="H32" s="265"/>
      <c r="I32" s="265"/>
      <c r="J32" s="265"/>
      <c r="K32" s="266"/>
      <c r="L32" s="487"/>
      <c r="M32" s="265"/>
      <c r="N32" s="239" t="s">
        <v>323</v>
      </c>
      <c r="O32" s="240">
        <f>O30*O25</f>
        <v>6569.64</v>
      </c>
      <c r="S32" s="704"/>
      <c r="T32" s="705"/>
      <c r="U32" s="257"/>
      <c r="V32" s="256"/>
      <c r="W32" s="257"/>
      <c r="AA32" s="251"/>
    </row>
    <row r="33" spans="1:32" ht="14.25" customHeight="1">
      <c r="A33" s="412" t="s">
        <v>324</v>
      </c>
      <c r="B33" s="567" t="s">
        <v>90</v>
      </c>
      <c r="C33" s="644">
        <v>23508.48</v>
      </c>
      <c r="D33" s="257"/>
      <c r="E33" s="245"/>
      <c r="F33" s="511"/>
      <c r="G33" s="512"/>
      <c r="H33" s="224"/>
      <c r="I33" s="224"/>
      <c r="J33" s="224"/>
      <c r="K33" s="224"/>
      <c r="L33" s="246"/>
      <c r="M33" s="224"/>
      <c r="N33" s="706" t="s">
        <v>285</v>
      </c>
      <c r="O33" s="707"/>
      <c r="S33" s="507"/>
      <c r="T33" s="705"/>
      <c r="U33" s="257"/>
      <c r="V33" s="256"/>
      <c r="W33" s="257"/>
      <c r="AA33" s="251"/>
    </row>
    <row r="34" spans="1:32" ht="14.25">
      <c r="A34" s="412" t="s">
        <v>325</v>
      </c>
      <c r="B34" s="567" t="s">
        <v>326</v>
      </c>
      <c r="C34" s="644">
        <v>26161.98</v>
      </c>
      <c r="D34" s="257"/>
      <c r="E34" s="488"/>
      <c r="F34" s="513"/>
      <c r="G34" s="514"/>
      <c r="L34" s="251"/>
      <c r="M34" s="224"/>
      <c r="N34" s="708"/>
      <c r="O34" s="709"/>
      <c r="S34" s="549"/>
      <c r="T34" s="632"/>
      <c r="U34" s="257"/>
      <c r="V34" s="256"/>
      <c r="W34" s="257"/>
      <c r="AA34" s="251"/>
    </row>
    <row r="35" spans="1:32" ht="14.25">
      <c r="A35" s="412" t="s">
        <v>327</v>
      </c>
      <c r="B35" s="567" t="s">
        <v>328</v>
      </c>
      <c r="C35" s="644">
        <v>22674.22</v>
      </c>
      <c r="D35" s="257"/>
      <c r="E35" s="263"/>
      <c r="F35" s="515"/>
      <c r="G35" s="515"/>
      <c r="L35" s="251"/>
      <c r="N35" s="708"/>
      <c r="O35" s="709"/>
      <c r="S35" s="550"/>
      <c r="T35" s="633"/>
      <c r="U35" s="257"/>
      <c r="V35" s="256"/>
      <c r="W35" s="257"/>
      <c r="AA35" s="251"/>
    </row>
    <row r="36" spans="1:32" ht="14.45" customHeight="1" thickBot="1">
      <c r="A36" s="412" t="s">
        <v>329</v>
      </c>
      <c r="B36" s="567" t="s">
        <v>92</v>
      </c>
      <c r="C36" s="644">
        <v>23457.39</v>
      </c>
      <c r="D36" s="257"/>
      <c r="E36" s="267"/>
      <c r="F36" s="224"/>
      <c r="G36" s="224"/>
      <c r="H36" s="264"/>
      <c r="I36" s="265"/>
      <c r="J36" s="265"/>
      <c r="K36" s="265"/>
      <c r="L36" s="487"/>
      <c r="N36" s="520"/>
      <c r="O36" s="268"/>
      <c r="S36" s="550"/>
      <c r="T36" s="634"/>
      <c r="U36" s="257"/>
      <c r="V36" s="256"/>
      <c r="W36" s="257"/>
      <c r="AA36" s="251"/>
    </row>
    <row r="37" spans="1:32" ht="14.25">
      <c r="A37" s="412" t="s">
        <v>330</v>
      </c>
      <c r="B37" s="567" t="s">
        <v>331</v>
      </c>
      <c r="C37" s="644">
        <v>27739.5</v>
      </c>
      <c r="D37" s="257"/>
      <c r="E37" s="267"/>
      <c r="F37" s="222"/>
      <c r="G37" s="224"/>
      <c r="H37" s="264"/>
      <c r="I37" s="265"/>
      <c r="J37" s="265"/>
      <c r="K37" s="265"/>
      <c r="L37" s="487"/>
      <c r="M37" s="266"/>
      <c r="N37" s="265"/>
      <c r="O37" s="265"/>
      <c r="P37" s="265"/>
      <c r="Q37" s="264"/>
      <c r="S37" s="549"/>
      <c r="T37" s="635"/>
      <c r="U37" s="257"/>
      <c r="V37" s="256"/>
      <c r="W37" s="257"/>
      <c r="AA37" s="251"/>
    </row>
    <row r="38" spans="1:32" ht="26.25" customHeight="1">
      <c r="A38" s="412" t="s">
        <v>332</v>
      </c>
      <c r="B38" s="567" t="s">
        <v>94</v>
      </c>
      <c r="C38" s="644">
        <v>40634.5</v>
      </c>
      <c r="D38" s="257"/>
      <c r="E38" s="267"/>
      <c r="F38" s="222"/>
      <c r="G38" s="224"/>
      <c r="H38" s="264"/>
      <c r="I38" s="265"/>
      <c r="J38" s="265"/>
      <c r="K38" s="265"/>
      <c r="L38" s="487"/>
      <c r="M38" s="266"/>
      <c r="N38" s="265"/>
      <c r="O38" s="265"/>
      <c r="P38" s="265"/>
      <c r="Q38" s="264"/>
      <c r="S38" s="549"/>
      <c r="T38" s="635"/>
      <c r="U38" s="257"/>
      <c r="V38" s="256"/>
      <c r="W38" s="257"/>
      <c r="AA38" s="251"/>
    </row>
    <row r="39" spans="1:32" ht="66.599999999999994" customHeight="1">
      <c r="A39" s="412" t="s">
        <v>333</v>
      </c>
      <c r="B39" s="567" t="s">
        <v>96</v>
      </c>
      <c r="C39" s="644">
        <v>34040.870000000003</v>
      </c>
      <c r="D39" s="257"/>
      <c r="E39" s="267"/>
      <c r="F39" s="514"/>
      <c r="G39" s="513"/>
      <c r="H39" s="264"/>
      <c r="I39" s="489" t="s">
        <v>334</v>
      </c>
      <c r="J39" s="490" t="s">
        <v>335</v>
      </c>
      <c r="K39" s="490" t="s">
        <v>336</v>
      </c>
      <c r="L39" s="491" t="s">
        <v>337</v>
      </c>
      <c r="M39" s="266"/>
      <c r="S39" s="549"/>
      <c r="T39" s="635"/>
      <c r="U39" s="257"/>
      <c r="V39" s="256"/>
      <c r="W39" s="257"/>
      <c r="AA39" s="251"/>
    </row>
    <row r="40" spans="1:32" ht="14.25">
      <c r="A40" s="448" t="s">
        <v>338</v>
      </c>
      <c r="B40" s="568" t="s">
        <v>339</v>
      </c>
      <c r="C40" s="644">
        <v>22687.119999999999</v>
      </c>
      <c r="D40" s="257"/>
      <c r="E40" s="492"/>
      <c r="F40" s="516"/>
      <c r="G40" s="516"/>
      <c r="H40" s="516"/>
      <c r="I40" s="493" t="s">
        <v>340</v>
      </c>
      <c r="J40" s="494">
        <v>900</v>
      </c>
      <c r="K40" s="494">
        <v>800</v>
      </c>
      <c r="L40" s="495">
        <v>750</v>
      </c>
      <c r="M40" s="266"/>
      <c r="S40" s="551"/>
      <c r="T40" s="636"/>
      <c r="U40" s="637"/>
      <c r="V40" s="638"/>
      <c r="W40" s="637"/>
      <c r="X40" s="552"/>
      <c r="Y40" s="552"/>
      <c r="Z40" s="552"/>
      <c r="AA40" s="639"/>
      <c r="AB40" s="552"/>
      <c r="AC40" s="552"/>
      <c r="AD40" s="552"/>
      <c r="AE40" s="552"/>
      <c r="AF40" s="552"/>
    </row>
    <row r="41" spans="1:32" ht="15.95" customHeight="1">
      <c r="A41" s="448" t="s">
        <v>341</v>
      </c>
      <c r="B41" s="568" t="s">
        <v>342</v>
      </c>
      <c r="C41" s="644">
        <v>23966.87</v>
      </c>
      <c r="D41" s="257"/>
      <c r="E41" s="496"/>
      <c r="F41" s="516"/>
      <c r="G41" s="497"/>
      <c r="H41" s="498"/>
      <c r="I41" s="493" t="s">
        <v>343</v>
      </c>
      <c r="J41" s="494">
        <v>800</v>
      </c>
      <c r="K41" s="494">
        <v>700</v>
      </c>
      <c r="L41" s="495">
        <v>650</v>
      </c>
      <c r="S41" s="551"/>
      <c r="T41" s="636"/>
      <c r="U41" s="637"/>
      <c r="V41" s="638"/>
      <c r="W41" s="637"/>
      <c r="X41" s="552"/>
      <c r="Y41" s="552"/>
      <c r="Z41" s="552"/>
      <c r="AA41" s="639"/>
      <c r="AB41" s="552"/>
      <c r="AC41" s="552"/>
      <c r="AD41" s="552"/>
      <c r="AE41" s="552"/>
      <c r="AF41" s="552"/>
    </row>
    <row r="42" spans="1:32" ht="27" customHeight="1">
      <c r="A42" s="448" t="s">
        <v>344</v>
      </c>
      <c r="B42" s="568" t="s">
        <v>345</v>
      </c>
      <c r="C42" s="644">
        <v>29069.93</v>
      </c>
      <c r="D42" s="257"/>
      <c r="E42" s="499"/>
      <c r="F42" s="517"/>
      <c r="G42" s="518"/>
      <c r="H42" s="500"/>
      <c r="I42" s="493" t="s">
        <v>346</v>
      </c>
      <c r="J42" s="494">
        <v>600</v>
      </c>
      <c r="K42" s="494">
        <v>515</v>
      </c>
      <c r="L42" s="495">
        <v>455</v>
      </c>
      <c r="S42" s="551"/>
      <c r="T42" s="636"/>
      <c r="U42" s="637"/>
      <c r="V42" s="638"/>
      <c r="W42" s="637"/>
      <c r="X42" s="552"/>
      <c r="Y42" s="552"/>
      <c r="Z42" s="552"/>
      <c r="AA42" s="639"/>
      <c r="AB42" s="552"/>
      <c r="AC42" s="552"/>
      <c r="AD42" s="552"/>
      <c r="AE42" s="552"/>
      <c r="AF42" s="552"/>
    </row>
    <row r="43" spans="1:32" ht="31.5" customHeight="1">
      <c r="A43" s="448" t="s">
        <v>347</v>
      </c>
      <c r="B43" s="568" t="s">
        <v>348</v>
      </c>
      <c r="C43" s="644">
        <v>22647.34</v>
      </c>
      <c r="D43" s="257"/>
      <c r="E43" s="499"/>
      <c r="F43" s="519"/>
      <c r="G43" s="518"/>
      <c r="H43" s="500"/>
      <c r="I43" s="493" t="s">
        <v>349</v>
      </c>
      <c r="J43" s="494">
        <v>425</v>
      </c>
      <c r="K43" s="494">
        <v>380</v>
      </c>
      <c r="L43" s="495">
        <v>335</v>
      </c>
      <c r="S43" s="552"/>
      <c r="T43" s="640"/>
      <c r="U43" s="637"/>
      <c r="V43" s="638"/>
      <c r="W43" s="637"/>
      <c r="X43" s="552"/>
      <c r="Y43" s="552"/>
      <c r="Z43" s="552"/>
      <c r="AA43" s="639"/>
      <c r="AB43" s="552"/>
      <c r="AC43" s="552"/>
      <c r="AD43" s="552"/>
      <c r="AE43" s="552"/>
      <c r="AF43" s="552"/>
    </row>
    <row r="44" spans="1:32" ht="24.95" customHeight="1">
      <c r="A44" s="412" t="s">
        <v>350</v>
      </c>
      <c r="B44" s="567" t="s">
        <v>98</v>
      </c>
      <c r="C44" s="644">
        <v>24227.22</v>
      </c>
      <c r="D44" s="257"/>
      <c r="E44" s="501"/>
      <c r="F44" s="502"/>
      <c r="G44" s="503"/>
      <c r="H44" s="504"/>
      <c r="I44" s="260"/>
      <c r="J44" s="505"/>
      <c r="K44" s="505"/>
      <c r="L44" s="506"/>
      <c r="T44" s="249"/>
      <c r="U44" s="257"/>
      <c r="V44" s="256"/>
      <c r="W44" s="257"/>
      <c r="AA44" s="251"/>
    </row>
    <row r="45" spans="1:32" ht="24.95" customHeight="1">
      <c r="A45" s="412" t="s">
        <v>351</v>
      </c>
      <c r="B45" s="567" t="s">
        <v>352</v>
      </c>
      <c r="C45" s="644">
        <v>30035.94</v>
      </c>
      <c r="D45" s="257"/>
      <c r="E45" s="250"/>
      <c r="F45" s="250"/>
      <c r="G45" s="250"/>
      <c r="K45" s="250"/>
      <c r="L45" s="250"/>
      <c r="M45" s="250"/>
      <c r="S45" s="257"/>
      <c r="T45" s="541"/>
      <c r="U45" s="257"/>
      <c r="V45" s="256"/>
      <c r="W45" s="257"/>
      <c r="AA45" s="251"/>
    </row>
    <row r="46" spans="1:32" ht="14.25">
      <c r="A46" s="412" t="s">
        <v>353</v>
      </c>
      <c r="B46" s="567" t="s">
        <v>354</v>
      </c>
      <c r="C46" s="644">
        <v>22687.119999999999</v>
      </c>
      <c r="D46" s="257"/>
      <c r="E46" s="250"/>
      <c r="F46" s="250"/>
      <c r="G46" s="250"/>
      <c r="K46" s="250"/>
      <c r="L46" s="250"/>
      <c r="M46" s="250"/>
      <c r="S46" s="257"/>
      <c r="T46" s="541"/>
      <c r="U46" s="257"/>
      <c r="V46" s="256"/>
      <c r="W46" s="257"/>
      <c r="AA46" s="251"/>
    </row>
    <row r="47" spans="1:32" ht="23.45" customHeight="1">
      <c r="A47" s="412" t="s">
        <v>355</v>
      </c>
      <c r="B47" s="567" t="s">
        <v>100</v>
      </c>
      <c r="C47" s="644">
        <v>23966.87</v>
      </c>
      <c r="D47" s="257"/>
      <c r="E47" s="250"/>
      <c r="F47" s="250"/>
      <c r="G47" s="250"/>
      <c r="K47" s="250"/>
      <c r="L47" s="250"/>
      <c r="M47" s="250"/>
      <c r="S47" s="257"/>
      <c r="T47" s="541"/>
      <c r="U47" s="257"/>
      <c r="V47" s="256"/>
      <c r="W47" s="257"/>
      <c r="AA47" s="251"/>
    </row>
    <row r="48" spans="1:32" ht="14.25" customHeight="1">
      <c r="A48" s="412" t="s">
        <v>356</v>
      </c>
      <c r="B48" s="567" t="s">
        <v>357</v>
      </c>
      <c r="C48" s="644">
        <v>29069.93</v>
      </c>
      <c r="D48" s="257"/>
      <c r="E48" s="250"/>
      <c r="F48" s="250"/>
      <c r="G48" s="250"/>
      <c r="K48" s="250"/>
      <c r="L48" s="250"/>
      <c r="M48" s="250"/>
      <c r="S48" s="257"/>
      <c r="T48" s="541"/>
      <c r="U48" s="257"/>
      <c r="V48" s="256"/>
      <c r="W48" s="257"/>
      <c r="AA48" s="251"/>
    </row>
    <row r="49" spans="1:27" ht="14.25" customHeight="1">
      <c r="A49" s="412" t="s">
        <v>358</v>
      </c>
      <c r="B49" s="567" t="s">
        <v>359</v>
      </c>
      <c r="C49" s="644">
        <v>19642.439999999999</v>
      </c>
      <c r="D49" s="257"/>
      <c r="E49" s="250"/>
      <c r="F49" s="250"/>
      <c r="G49" s="250"/>
      <c r="K49" s="250"/>
      <c r="L49" s="250"/>
      <c r="M49" s="250"/>
      <c r="S49" s="257"/>
      <c r="T49" s="641"/>
      <c r="U49" s="553"/>
      <c r="V49" s="556"/>
      <c r="W49" s="553"/>
      <c r="X49" s="260"/>
      <c r="Y49" s="260"/>
      <c r="Z49" s="260"/>
      <c r="AA49" s="262"/>
    </row>
    <row r="50" spans="1:27" ht="23.45" customHeight="1">
      <c r="A50" s="412" t="s">
        <v>360</v>
      </c>
      <c r="B50" s="567" t="s">
        <v>104</v>
      </c>
      <c r="C50" s="644">
        <v>22819.32</v>
      </c>
      <c r="D50" s="257"/>
      <c r="E50" s="250"/>
      <c r="F50" s="250"/>
      <c r="G50" s="250"/>
      <c r="K50" s="250"/>
      <c r="L50" s="250"/>
      <c r="M50" s="250"/>
      <c r="R50" s="257"/>
      <c r="S50" s="257"/>
      <c r="T50" s="258"/>
      <c r="U50" s="257"/>
      <c r="V50" s="258"/>
      <c r="W50" s="257"/>
    </row>
    <row r="51" spans="1:27" ht="72" customHeight="1">
      <c r="A51" s="412" t="s">
        <v>361</v>
      </c>
      <c r="B51" s="567" t="s">
        <v>362</v>
      </c>
      <c r="C51" s="644">
        <v>25996.2</v>
      </c>
      <c r="D51" s="257"/>
      <c r="Q51" s="256"/>
      <c r="R51" s="257"/>
      <c r="S51" s="257"/>
      <c r="T51" s="715" t="s">
        <v>363</v>
      </c>
      <c r="U51" s="716"/>
      <c r="V51" s="716"/>
      <c r="W51" s="716"/>
      <c r="X51" s="716"/>
      <c r="Y51" s="716"/>
      <c r="Z51" s="716"/>
      <c r="AA51" s="244">
        <v>45474</v>
      </c>
    </row>
    <row r="52" spans="1:27" ht="31.5">
      <c r="A52" s="412" t="s">
        <v>364</v>
      </c>
      <c r="B52" s="567" t="s">
        <v>365</v>
      </c>
      <c r="C52" s="644">
        <v>6732.49</v>
      </c>
      <c r="D52" s="257"/>
      <c r="Q52" s="256"/>
      <c r="R52" s="257"/>
      <c r="S52" s="257"/>
      <c r="T52" s="449" t="s">
        <v>55</v>
      </c>
      <c r="U52" s="449" t="s">
        <v>56</v>
      </c>
      <c r="V52" s="449" t="s">
        <v>46</v>
      </c>
      <c r="W52" s="449" t="s">
        <v>58</v>
      </c>
      <c r="X52" s="449" t="s">
        <v>366</v>
      </c>
      <c r="Y52" s="449" t="s">
        <v>59</v>
      </c>
      <c r="Z52" s="449" t="s">
        <v>60</v>
      </c>
      <c r="AA52" s="554" t="s">
        <v>59</v>
      </c>
    </row>
    <row r="53" spans="1:27" ht="15" thickBot="1">
      <c r="A53" s="412" t="s">
        <v>367</v>
      </c>
      <c r="B53" s="567" t="s">
        <v>368</v>
      </c>
      <c r="C53" s="644">
        <v>8577.52</v>
      </c>
      <c r="D53" s="257"/>
      <c r="J53" s="225"/>
      <c r="K53" s="523"/>
      <c r="L53" s="523"/>
      <c r="M53" s="523"/>
      <c r="N53" s="523"/>
      <c r="O53" s="265"/>
      <c r="P53" s="265"/>
      <c r="Q53" s="265"/>
      <c r="R53" s="265"/>
      <c r="S53" s="257"/>
      <c r="T53" s="229" t="s">
        <v>369</v>
      </c>
      <c r="U53" s="233" t="s">
        <v>370</v>
      </c>
      <c r="V53" s="224" t="s">
        <v>46</v>
      </c>
      <c r="W53" s="224" t="s">
        <v>61</v>
      </c>
      <c r="X53" s="224" t="s">
        <v>61</v>
      </c>
      <c r="Y53" s="269">
        <v>1348.6538</v>
      </c>
      <c r="Z53" s="224" t="s">
        <v>61</v>
      </c>
      <c r="AA53" s="521">
        <f>Y53</f>
        <v>1348.6538</v>
      </c>
    </row>
    <row r="54" spans="1:27" ht="16.5" thickBot="1">
      <c r="A54" s="412" t="s">
        <v>371</v>
      </c>
      <c r="B54" s="567" t="s">
        <v>372</v>
      </c>
      <c r="C54" s="644">
        <v>15435.53</v>
      </c>
      <c r="D54" s="257"/>
      <c r="E54" s="710" t="s">
        <v>373</v>
      </c>
      <c r="F54" s="711"/>
      <c r="G54" s="711"/>
      <c r="H54" s="711"/>
      <c r="I54" s="711"/>
      <c r="J54" s="712"/>
      <c r="K54" s="522"/>
      <c r="L54" s="523"/>
      <c r="M54" s="524"/>
      <c r="N54" s="525"/>
      <c r="O54" s="265"/>
      <c r="P54" s="265"/>
      <c r="Q54" s="265"/>
      <c r="R54" s="265"/>
      <c r="S54" s="257"/>
      <c r="T54" s="248" t="s">
        <v>374</v>
      </c>
      <c r="U54" s="260" t="s">
        <v>375</v>
      </c>
      <c r="V54" s="270" t="s">
        <v>46</v>
      </c>
      <c r="W54" s="270" t="s">
        <v>61</v>
      </c>
      <c r="X54" s="270" t="s">
        <v>61</v>
      </c>
      <c r="Y54" s="275">
        <f>K43</f>
        <v>380</v>
      </c>
      <c r="Z54" s="270" t="s">
        <v>61</v>
      </c>
      <c r="AA54" s="578">
        <f>Y54</f>
        <v>380</v>
      </c>
    </row>
    <row r="55" spans="1:27" ht="18.75">
      <c r="A55" s="412" t="s">
        <v>376</v>
      </c>
      <c r="B55" s="567" t="s">
        <v>377</v>
      </c>
      <c r="C55" s="644">
        <v>5447.28</v>
      </c>
      <c r="D55" s="257"/>
      <c r="E55" s="761" t="s">
        <v>378</v>
      </c>
      <c r="F55" s="762"/>
      <c r="G55" s="762"/>
      <c r="H55" s="762"/>
      <c r="I55" s="762"/>
      <c r="J55" s="763"/>
      <c r="K55" s="230"/>
      <c r="L55" s="233"/>
      <c r="M55" s="230"/>
      <c r="O55" s="265"/>
      <c r="P55" s="265"/>
      <c r="Q55" s="265"/>
      <c r="R55" s="265"/>
      <c r="S55" s="257"/>
      <c r="T55" s="717" t="s">
        <v>379</v>
      </c>
      <c r="U55" s="718"/>
      <c r="V55" s="718"/>
      <c r="W55" s="718"/>
      <c r="X55" s="718"/>
      <c r="Y55" s="718"/>
      <c r="Z55" s="718"/>
      <c r="AA55" s="719"/>
    </row>
    <row r="56" spans="1:27" ht="15" customHeight="1">
      <c r="A56" s="412" t="s">
        <v>380</v>
      </c>
      <c r="B56" s="567" t="s">
        <v>381</v>
      </c>
      <c r="C56" s="644">
        <v>22555.599999999999</v>
      </c>
      <c r="D56" s="257"/>
      <c r="E56" s="571" t="s">
        <v>382</v>
      </c>
      <c r="F56" s="570" t="s">
        <v>248</v>
      </c>
      <c r="G56" s="570" t="s">
        <v>249</v>
      </c>
      <c r="H56" s="570"/>
      <c r="I56" s="570" t="s">
        <v>383</v>
      </c>
      <c r="J56" s="573" t="s">
        <v>384</v>
      </c>
      <c r="K56" s="230"/>
      <c r="L56" s="526"/>
      <c r="M56" s="230"/>
      <c r="P56" s="265"/>
      <c r="Q56" s="265"/>
      <c r="R56" s="265"/>
      <c r="S56" s="257"/>
      <c r="T56" s="708"/>
      <c r="U56" s="720"/>
      <c r="V56" s="720"/>
      <c r="W56" s="720"/>
      <c r="X56" s="720"/>
      <c r="Y56" s="720"/>
      <c r="Z56" s="720"/>
      <c r="AA56" s="709"/>
    </row>
    <row r="57" spans="1:27" ht="15" customHeight="1">
      <c r="A57" s="412" t="s">
        <v>385</v>
      </c>
      <c r="B57" s="567" t="s">
        <v>386</v>
      </c>
      <c r="C57" s="644">
        <v>10559.22</v>
      </c>
      <c r="D57" s="257"/>
      <c r="E57" s="725" t="s">
        <v>387</v>
      </c>
      <c r="F57" s="569" t="s">
        <v>388</v>
      </c>
      <c r="G57" s="713" t="s">
        <v>389</v>
      </c>
      <c r="H57" s="714"/>
      <c r="I57" s="572" t="s">
        <v>390</v>
      </c>
      <c r="J57" s="643">
        <v>48.41</v>
      </c>
      <c r="K57" s="230"/>
      <c r="L57" s="526"/>
      <c r="M57" s="230"/>
      <c r="N57" s="232"/>
      <c r="P57" s="265"/>
      <c r="Q57" s="265"/>
      <c r="R57" s="265"/>
      <c r="S57" s="257"/>
      <c r="T57" s="708"/>
      <c r="U57" s="720"/>
      <c r="V57" s="720"/>
      <c r="W57" s="720"/>
      <c r="X57" s="720"/>
      <c r="Y57" s="720"/>
      <c r="Z57" s="720"/>
      <c r="AA57" s="709"/>
    </row>
    <row r="58" spans="1:27" ht="15" customHeight="1">
      <c r="A58" s="412" t="s">
        <v>391</v>
      </c>
      <c r="B58" s="567" t="s">
        <v>392</v>
      </c>
      <c r="C58" s="644">
        <v>13720.88</v>
      </c>
      <c r="D58" s="257"/>
      <c r="E58" s="726"/>
      <c r="F58" s="569" t="s">
        <v>393</v>
      </c>
      <c r="G58" s="713" t="s">
        <v>394</v>
      </c>
      <c r="H58" s="714"/>
      <c r="I58" s="572" t="s">
        <v>390</v>
      </c>
      <c r="J58" s="643">
        <v>46.51</v>
      </c>
      <c r="O58" s="527"/>
      <c r="P58" s="250"/>
      <c r="S58" s="257"/>
      <c r="T58" s="708"/>
      <c r="U58" s="720"/>
      <c r="V58" s="720"/>
      <c r="W58" s="720"/>
      <c r="X58" s="720"/>
      <c r="Y58" s="720"/>
      <c r="Z58" s="720"/>
      <c r="AA58" s="709"/>
    </row>
    <row r="59" spans="1:27" ht="15" customHeight="1">
      <c r="A59" s="412" t="s">
        <v>395</v>
      </c>
      <c r="B59" s="567" t="s">
        <v>396</v>
      </c>
      <c r="C59" s="644">
        <v>22307.03</v>
      </c>
      <c r="D59" s="257"/>
      <c r="E59" s="725" t="s">
        <v>397</v>
      </c>
      <c r="F59" s="569" t="s">
        <v>398</v>
      </c>
      <c r="G59" s="713" t="s">
        <v>399</v>
      </c>
      <c r="H59" s="714"/>
      <c r="I59" s="572" t="s">
        <v>400</v>
      </c>
      <c r="J59" s="643">
        <v>456.62</v>
      </c>
      <c r="K59" s="230"/>
      <c r="L59" s="526"/>
      <c r="M59" s="230"/>
      <c r="P59" s="265"/>
      <c r="Q59" s="265"/>
      <c r="R59" s="265"/>
      <c r="S59" s="257"/>
      <c r="T59" s="721"/>
      <c r="U59" s="722"/>
      <c r="V59" s="722"/>
      <c r="W59" s="722"/>
      <c r="X59" s="722"/>
      <c r="Y59" s="722"/>
      <c r="Z59" s="722"/>
      <c r="AA59" s="723"/>
    </row>
    <row r="60" spans="1:27" ht="15" customHeight="1">
      <c r="A60" s="412" t="s">
        <v>401</v>
      </c>
      <c r="B60" s="567" t="s">
        <v>402</v>
      </c>
      <c r="C60" s="644">
        <v>5454.22</v>
      </c>
      <c r="D60" s="257"/>
      <c r="E60" s="726"/>
      <c r="F60" s="569" t="s">
        <v>403</v>
      </c>
      <c r="G60" s="713" t="s">
        <v>404</v>
      </c>
      <c r="H60" s="714"/>
      <c r="I60" s="572" t="s">
        <v>400</v>
      </c>
      <c r="J60" s="643">
        <v>41.68</v>
      </c>
      <c r="K60" s="230"/>
      <c r="L60" s="526"/>
      <c r="M60" s="230"/>
      <c r="N60" s="232"/>
      <c r="P60" s="265"/>
      <c r="Q60" s="265"/>
      <c r="R60" s="265"/>
      <c r="S60" s="257"/>
      <c r="T60" s="698" t="s">
        <v>405</v>
      </c>
      <c r="U60" s="699"/>
      <c r="V60" s="699"/>
      <c r="W60" s="699"/>
      <c r="X60" s="699"/>
      <c r="Y60" s="699"/>
      <c r="Z60" s="699"/>
      <c r="AA60" s="700"/>
    </row>
    <row r="61" spans="1:27" ht="15" customHeight="1">
      <c r="A61" s="412" t="s">
        <v>406</v>
      </c>
      <c r="B61" s="567" t="s">
        <v>407</v>
      </c>
      <c r="C61" s="644">
        <v>4977.8100000000004</v>
      </c>
      <c r="D61" s="257"/>
      <c r="E61" s="725" t="s">
        <v>408</v>
      </c>
      <c r="F61" s="569" t="s">
        <v>409</v>
      </c>
      <c r="G61" s="713" t="s">
        <v>410</v>
      </c>
      <c r="H61" s="714"/>
      <c r="I61" s="572" t="s">
        <v>411</v>
      </c>
      <c r="J61" s="643">
        <v>5630.03</v>
      </c>
      <c r="K61" s="508"/>
      <c r="L61" s="508"/>
      <c r="M61" s="508"/>
      <c r="N61" s="508"/>
      <c r="O61" s="508"/>
      <c r="P61" s="508"/>
      <c r="Q61" s="508"/>
      <c r="R61" s="507"/>
      <c r="S61" s="257"/>
      <c r="T61" s="701"/>
      <c r="U61" s="702"/>
      <c r="V61" s="702"/>
      <c r="W61" s="702"/>
      <c r="X61" s="702"/>
      <c r="Y61" s="702"/>
      <c r="Z61" s="702"/>
      <c r="AA61" s="703"/>
    </row>
    <row r="62" spans="1:27" ht="15" customHeight="1">
      <c r="A62" s="412" t="s">
        <v>412</v>
      </c>
      <c r="B62" s="567" t="s">
        <v>413</v>
      </c>
      <c r="C62" s="644">
        <v>9634.74</v>
      </c>
      <c r="D62" s="257"/>
      <c r="E62" s="727"/>
      <c r="F62" s="569" t="s">
        <v>414</v>
      </c>
      <c r="G62" s="713" t="s">
        <v>415</v>
      </c>
      <c r="H62" s="714"/>
      <c r="I62" s="572" t="s">
        <v>411</v>
      </c>
      <c r="J62" s="643">
        <v>4436.8500000000004</v>
      </c>
      <c r="K62" s="230"/>
      <c r="L62" s="233"/>
      <c r="M62" s="224"/>
      <c r="N62" s="224"/>
      <c r="O62" s="224"/>
      <c r="P62" s="269"/>
      <c r="Q62" s="224"/>
      <c r="R62" s="247"/>
      <c r="S62" s="257"/>
      <c r="T62" s="249"/>
      <c r="V62" s="257"/>
      <c r="W62" s="258"/>
      <c r="X62" s="257"/>
      <c r="Y62" s="258"/>
      <c r="Z62" s="257"/>
      <c r="AA62" s="251"/>
    </row>
    <row r="63" spans="1:27" ht="15" customHeight="1">
      <c r="A63" s="412" t="s">
        <v>416</v>
      </c>
      <c r="B63" s="567" t="s">
        <v>417</v>
      </c>
      <c r="C63" s="644">
        <v>12487.78</v>
      </c>
      <c r="D63" s="257"/>
      <c r="E63" s="727"/>
      <c r="F63" s="569" t="s">
        <v>418</v>
      </c>
      <c r="G63" s="713" t="s">
        <v>419</v>
      </c>
      <c r="H63" s="714"/>
      <c r="I63" s="572" t="s">
        <v>411</v>
      </c>
      <c r="J63" s="643">
        <v>3451.73</v>
      </c>
      <c r="K63" s="224"/>
      <c r="M63" s="224"/>
      <c r="N63" s="224"/>
      <c r="O63" s="224"/>
      <c r="P63" s="269"/>
      <c r="Q63" s="224"/>
      <c r="R63" s="247"/>
      <c r="S63" s="257"/>
      <c r="T63" s="249"/>
      <c r="V63" s="257"/>
      <c r="W63" s="258"/>
      <c r="X63" s="257"/>
      <c r="Y63" s="258"/>
      <c r="Z63" s="257"/>
      <c r="AA63" s="251"/>
    </row>
    <row r="64" spans="1:27" ht="15" customHeight="1">
      <c r="A64" s="412" t="s">
        <v>420</v>
      </c>
      <c r="B64" s="567" t="s">
        <v>421</v>
      </c>
      <c r="C64" s="644">
        <v>23208.31</v>
      </c>
      <c r="D64" s="257"/>
      <c r="E64" s="727"/>
      <c r="F64" s="569" t="s">
        <v>422</v>
      </c>
      <c r="G64" s="713" t="s">
        <v>423</v>
      </c>
      <c r="H64" s="714"/>
      <c r="I64" s="572" t="s">
        <v>411</v>
      </c>
      <c r="J64" s="643">
        <v>4293.62</v>
      </c>
      <c r="K64" s="265"/>
      <c r="L64" s="528"/>
      <c r="Q64" s="256"/>
      <c r="R64" s="257"/>
      <c r="S64" s="257"/>
      <c r="T64" s="249"/>
      <c r="V64" s="257"/>
      <c r="W64" s="258"/>
      <c r="X64" s="257"/>
      <c r="Y64" s="258"/>
      <c r="Z64" s="257"/>
      <c r="AA64" s="251"/>
    </row>
    <row r="65" spans="1:27" ht="15">
      <c r="A65" s="412" t="s">
        <v>424</v>
      </c>
      <c r="B65" s="567" t="s">
        <v>425</v>
      </c>
      <c r="C65" s="644">
        <v>6199.11</v>
      </c>
      <c r="D65" s="257"/>
      <c r="E65" s="726"/>
      <c r="F65" s="569" t="s">
        <v>426</v>
      </c>
      <c r="G65" s="713" t="s">
        <v>427</v>
      </c>
      <c r="H65" s="714"/>
      <c r="I65" s="572" t="s">
        <v>411</v>
      </c>
      <c r="J65" s="643">
        <v>898.24</v>
      </c>
      <c r="Q65" s="256"/>
      <c r="R65" s="257"/>
      <c r="S65" s="257"/>
      <c r="T65" s="249"/>
      <c r="V65" s="257"/>
      <c r="W65" s="258"/>
      <c r="X65" s="257"/>
      <c r="Y65" s="258"/>
      <c r="Z65" s="257"/>
      <c r="AA65" s="251"/>
    </row>
    <row r="66" spans="1:27" ht="14.45" customHeight="1">
      <c r="A66" s="412" t="s">
        <v>428</v>
      </c>
      <c r="B66" s="567" t="s">
        <v>429</v>
      </c>
      <c r="C66" s="644">
        <v>7826.79</v>
      </c>
      <c r="D66" s="257"/>
      <c r="E66" s="725" t="s">
        <v>430</v>
      </c>
      <c r="F66" s="569" t="s">
        <v>431</v>
      </c>
      <c r="G66" s="713" t="s">
        <v>399</v>
      </c>
      <c r="H66" s="714"/>
      <c r="I66" s="572" t="s">
        <v>400</v>
      </c>
      <c r="J66" s="643">
        <v>136.19</v>
      </c>
      <c r="Q66" s="256"/>
      <c r="R66" s="257"/>
      <c r="S66" s="257"/>
      <c r="T66" s="249"/>
      <c r="V66" s="565"/>
      <c r="W66" s="161"/>
      <c r="X66" s="257"/>
      <c r="Y66" s="258"/>
      <c r="Z66" s="257"/>
      <c r="AA66" s="251"/>
    </row>
    <row r="67" spans="1:27" ht="15" customHeight="1">
      <c r="A67" s="412" t="s">
        <v>432</v>
      </c>
      <c r="B67" s="567" t="s">
        <v>433</v>
      </c>
      <c r="C67" s="644">
        <v>10466.700000000001</v>
      </c>
      <c r="D67" s="257"/>
      <c r="E67" s="726"/>
      <c r="F67" s="569" t="s">
        <v>434</v>
      </c>
      <c r="G67" s="713" t="s">
        <v>404</v>
      </c>
      <c r="H67" s="714"/>
      <c r="I67" s="572" t="s">
        <v>400</v>
      </c>
      <c r="J67" s="643">
        <v>203.41</v>
      </c>
      <c r="M67" s="224"/>
      <c r="N67" s="508"/>
      <c r="T67" s="249"/>
      <c r="X67" s="257"/>
      <c r="Y67" s="258"/>
      <c r="Z67" s="257"/>
      <c r="AA67" s="251"/>
    </row>
    <row r="68" spans="1:27" ht="31.5" customHeight="1">
      <c r="A68" s="412" t="s">
        <v>435</v>
      </c>
      <c r="B68" s="567" t="s">
        <v>436</v>
      </c>
      <c r="C68" s="644">
        <v>6076.44</v>
      </c>
      <c r="D68" s="257"/>
      <c r="E68" s="737" t="s">
        <v>241</v>
      </c>
      <c r="F68" s="738"/>
      <c r="G68" s="738"/>
      <c r="H68" s="738"/>
      <c r="I68" s="738"/>
      <c r="J68" s="739"/>
      <c r="M68" s="508"/>
      <c r="N68" s="224"/>
      <c r="T68" s="249"/>
      <c r="X68" s="257"/>
      <c r="Y68" s="258"/>
      <c r="Z68" s="257"/>
      <c r="AA68" s="251"/>
    </row>
    <row r="69" spans="1:27" ht="14.25">
      <c r="A69" s="412" t="s">
        <v>437</v>
      </c>
      <c r="B69" s="567" t="s">
        <v>438</v>
      </c>
      <c r="C69" s="644">
        <v>4879.1000000000004</v>
      </c>
      <c r="D69" s="257"/>
      <c r="M69" s="224"/>
      <c r="N69" s="264"/>
      <c r="T69" s="249"/>
      <c r="X69" s="257"/>
      <c r="Y69" s="258"/>
      <c r="Z69" s="257"/>
      <c r="AA69" s="251"/>
    </row>
    <row r="70" spans="1:27" ht="14.25">
      <c r="A70" s="412" t="s">
        <v>439</v>
      </c>
      <c r="B70" s="567" t="s">
        <v>115</v>
      </c>
      <c r="C70" s="644">
        <v>6458.21</v>
      </c>
      <c r="D70" s="257"/>
      <c r="M70" s="529"/>
      <c r="N70" s="224"/>
      <c r="T70" s="249"/>
      <c r="X70" s="257"/>
      <c r="Y70" s="258"/>
      <c r="Z70" s="257"/>
      <c r="AA70" s="251"/>
    </row>
    <row r="71" spans="1:27" ht="15" thickBot="1">
      <c r="A71" s="412" t="s">
        <v>440</v>
      </c>
      <c r="B71" s="567" t="s">
        <v>441</v>
      </c>
      <c r="C71" s="644">
        <v>6895.34</v>
      </c>
      <c r="D71" s="257"/>
      <c r="M71" s="224"/>
      <c r="T71" s="249"/>
      <c r="X71" s="257"/>
      <c r="Y71" s="258"/>
      <c r="Z71" s="257"/>
      <c r="AA71" s="251"/>
    </row>
    <row r="72" spans="1:27" ht="15.75" customHeight="1">
      <c r="A72" s="412" t="s">
        <v>442</v>
      </c>
      <c r="B72" s="567" t="s">
        <v>443</v>
      </c>
      <c r="C72" s="644">
        <v>9402.64</v>
      </c>
      <c r="D72" s="257"/>
      <c r="E72" s="539"/>
      <c r="F72" s="540"/>
      <c r="G72" s="540"/>
      <c r="H72" s="733" t="s">
        <v>444</v>
      </c>
      <c r="I72" s="733"/>
      <c r="J72" s="734"/>
      <c r="T72" s="249"/>
      <c r="X72" s="257"/>
      <c r="Y72" s="258"/>
      <c r="Z72" s="257"/>
      <c r="AA72" s="251"/>
    </row>
    <row r="73" spans="1:27" ht="15.75" customHeight="1">
      <c r="A73" s="412" t="s">
        <v>445</v>
      </c>
      <c r="B73" s="567" t="s">
        <v>117</v>
      </c>
      <c r="C73" s="644">
        <v>6348.77</v>
      </c>
      <c r="D73" s="257"/>
      <c r="E73" s="249"/>
      <c r="H73" s="735"/>
      <c r="I73" s="735"/>
      <c r="J73" s="736"/>
      <c r="T73" s="249"/>
      <c r="X73" s="257"/>
      <c r="Y73" s="258"/>
      <c r="Z73" s="257"/>
      <c r="AA73" s="251"/>
    </row>
    <row r="74" spans="1:27" ht="15" customHeight="1">
      <c r="A74" s="412" t="s">
        <v>446</v>
      </c>
      <c r="B74" s="567" t="s">
        <v>447</v>
      </c>
      <c r="C74" s="644">
        <v>9178.61</v>
      </c>
      <c r="D74" s="257"/>
      <c r="E74" s="249"/>
      <c r="H74" s="545" t="s">
        <v>248</v>
      </c>
      <c r="I74" s="545" t="s">
        <v>448</v>
      </c>
      <c r="J74" s="543" t="s">
        <v>449</v>
      </c>
      <c r="K74" s="530"/>
      <c r="L74" s="530"/>
      <c r="M74"/>
      <c r="T74" s="249"/>
      <c r="Y74" s="257"/>
      <c r="Z74" s="256"/>
      <c r="AA74" s="555"/>
    </row>
    <row r="75" spans="1:27" ht="15" customHeight="1">
      <c r="A75" s="412" t="s">
        <v>450</v>
      </c>
      <c r="B75" s="567" t="s">
        <v>451</v>
      </c>
      <c r="C75" s="644">
        <v>5618.85</v>
      </c>
      <c r="D75" s="257"/>
      <c r="E75" s="249"/>
      <c r="H75" s="542" t="s">
        <v>452</v>
      </c>
      <c r="I75" s="544" t="s">
        <v>453</v>
      </c>
      <c r="J75" s="546">
        <v>1.2500000000000001E-2</v>
      </c>
      <c r="K75" s="530"/>
      <c r="L75" s="530"/>
      <c r="M75" s="530"/>
      <c r="T75" s="249"/>
      <c r="Y75" s="257"/>
      <c r="Z75" s="256"/>
      <c r="AA75" s="555"/>
    </row>
    <row r="76" spans="1:27" ht="14.25">
      <c r="A76" s="412" t="s">
        <v>454</v>
      </c>
      <c r="B76" s="567" t="s">
        <v>455</v>
      </c>
      <c r="C76" s="644">
        <v>5514.75</v>
      </c>
      <c r="D76" s="257"/>
      <c r="E76" s="249"/>
      <c r="H76" s="542" t="s">
        <v>456</v>
      </c>
      <c r="I76" s="544" t="s">
        <v>457</v>
      </c>
      <c r="J76" s="546">
        <v>3.3000000000000002E-2</v>
      </c>
      <c r="K76" s="530"/>
      <c r="L76" s="530"/>
      <c r="M76" s="530"/>
      <c r="T76" s="249"/>
      <c r="Y76" s="257"/>
      <c r="Z76" s="256"/>
      <c r="AA76" s="555"/>
    </row>
    <row r="77" spans="1:27" ht="14.25">
      <c r="A77" s="412" t="s">
        <v>458</v>
      </c>
      <c r="B77" s="567" t="s">
        <v>459</v>
      </c>
      <c r="C77" s="644">
        <v>6930.6</v>
      </c>
      <c r="D77" s="257"/>
      <c r="E77" s="249"/>
      <c r="H77" s="542" t="s">
        <v>460</v>
      </c>
      <c r="I77" s="544" t="s">
        <v>461</v>
      </c>
      <c r="J77" s="546">
        <v>7.5999999999999998E-2</v>
      </c>
      <c r="K77" s="530"/>
      <c r="L77" s="530"/>
      <c r="M77" s="530"/>
      <c r="N77" s="225" t="s">
        <v>462</v>
      </c>
      <c r="T77" s="249"/>
      <c r="Y77" s="257"/>
      <c r="Z77" s="256"/>
      <c r="AA77" s="555"/>
    </row>
    <row r="78" spans="1:27" ht="14.25">
      <c r="A78" s="412" t="s">
        <v>463</v>
      </c>
      <c r="B78" s="567" t="s">
        <v>464</v>
      </c>
      <c r="C78" s="644">
        <v>10319.709999999999</v>
      </c>
      <c r="D78" s="257"/>
      <c r="E78" s="249"/>
      <c r="H78" s="542" t="s">
        <v>465</v>
      </c>
      <c r="I78" s="544" t="s">
        <v>466</v>
      </c>
      <c r="J78" s="546">
        <v>6.3E-2</v>
      </c>
      <c r="K78" s="530"/>
      <c r="L78" s="530"/>
      <c r="M78" s="530"/>
      <c r="T78" s="249"/>
      <c r="Y78" s="257"/>
      <c r="Z78" s="256"/>
      <c r="AA78" s="555"/>
    </row>
    <row r="79" spans="1:27" ht="14.25">
      <c r="A79" s="412" t="s">
        <v>467</v>
      </c>
      <c r="B79" s="567" t="s">
        <v>65</v>
      </c>
      <c r="C79" s="644">
        <v>7213.77</v>
      </c>
      <c r="D79" s="257"/>
      <c r="E79" s="249"/>
      <c r="H79" s="542" t="s">
        <v>468</v>
      </c>
      <c r="I79" s="544" t="s">
        <v>469</v>
      </c>
      <c r="J79" s="546">
        <v>5.1999999999999998E-2</v>
      </c>
      <c r="K79" s="530"/>
      <c r="L79" s="530"/>
      <c r="M79" s="530"/>
      <c r="T79" s="249"/>
      <c r="Y79" s="257"/>
      <c r="Z79" s="256"/>
      <c r="AA79" s="555"/>
    </row>
    <row r="80" spans="1:27" ht="15" thickBot="1">
      <c r="A80" s="412" t="s">
        <v>470</v>
      </c>
      <c r="B80" s="567" t="s">
        <v>68</v>
      </c>
      <c r="C80" s="644">
        <v>9250.7099999999991</v>
      </c>
      <c r="D80" s="257"/>
      <c r="E80" s="249"/>
      <c r="H80" s="542" t="s">
        <v>471</v>
      </c>
      <c r="I80" s="544" t="s">
        <v>472</v>
      </c>
      <c r="J80" s="546">
        <v>0.11899999999999999</v>
      </c>
      <c r="K80" s="530"/>
      <c r="L80" s="530"/>
      <c r="M80" s="530"/>
      <c r="T80" s="259"/>
      <c r="U80" s="260"/>
      <c r="V80" s="260"/>
      <c r="W80" s="260"/>
      <c r="X80" s="260"/>
      <c r="Y80" s="553"/>
      <c r="Z80" s="556"/>
      <c r="AA80" s="557"/>
    </row>
    <row r="81" spans="1:13" ht="14.25">
      <c r="A81" s="412" t="s">
        <v>473</v>
      </c>
      <c r="B81" s="567" t="s">
        <v>474</v>
      </c>
      <c r="C81" s="644">
        <v>15806.2</v>
      </c>
      <c r="D81" s="257"/>
      <c r="E81" s="249"/>
      <c r="H81" s="542" t="s">
        <v>475</v>
      </c>
      <c r="I81" s="544" t="s">
        <v>476</v>
      </c>
      <c r="J81" s="546">
        <v>0.58699999999999997</v>
      </c>
    </row>
    <row r="82" spans="1:13" ht="14.25">
      <c r="A82" s="412" t="s">
        <v>477</v>
      </c>
      <c r="B82" s="567" t="s">
        <v>478</v>
      </c>
      <c r="C82" s="644">
        <v>22650.9</v>
      </c>
      <c r="D82" s="257"/>
      <c r="E82" s="249"/>
      <c r="H82" s="542" t="s">
        <v>479</v>
      </c>
      <c r="I82" s="544" t="s">
        <v>480</v>
      </c>
      <c r="J82" s="546">
        <v>1.7500000000000002E-2</v>
      </c>
      <c r="M82" s="228"/>
    </row>
    <row r="83" spans="1:13" ht="14.25">
      <c r="A83" s="412" t="s">
        <v>481</v>
      </c>
      <c r="B83" s="567" t="s">
        <v>482</v>
      </c>
      <c r="C83" s="644">
        <v>23474.26</v>
      </c>
      <c r="D83" s="257"/>
      <c r="E83" s="541"/>
      <c r="H83" s="542" t="s">
        <v>483</v>
      </c>
      <c r="I83" s="544" t="s">
        <v>484</v>
      </c>
      <c r="J83" s="546">
        <v>6.0999999999999999E-2</v>
      </c>
    </row>
    <row r="84" spans="1:13" ht="15">
      <c r="A84" s="412" t="s">
        <v>485</v>
      </c>
      <c r="B84" s="567" t="s">
        <v>486</v>
      </c>
      <c r="C84" s="644">
        <v>26956.87</v>
      </c>
      <c r="D84" s="257"/>
      <c r="E84" s="249"/>
      <c r="H84" s="542" t="s">
        <v>487</v>
      </c>
      <c r="I84" s="544" t="s">
        <v>488</v>
      </c>
      <c r="J84" s="546">
        <v>1.95E-2</v>
      </c>
      <c r="K84" s="531"/>
      <c r="L84"/>
      <c r="M84" s="532"/>
    </row>
    <row r="85" spans="1:13" ht="14.25">
      <c r="A85" s="412" t="s">
        <v>489</v>
      </c>
      <c r="B85" s="567" t="s">
        <v>490</v>
      </c>
      <c r="C85" s="644">
        <v>8285.4500000000007</v>
      </c>
      <c r="D85" s="257"/>
      <c r="E85" s="249"/>
      <c r="H85" s="542" t="s">
        <v>491</v>
      </c>
      <c r="I85" s="544" t="s">
        <v>492</v>
      </c>
      <c r="J85" s="546">
        <v>0.41849999999999998</v>
      </c>
    </row>
    <row r="86" spans="1:13" ht="14.25">
      <c r="A86" s="412" t="s">
        <v>493</v>
      </c>
      <c r="B86" s="567" t="s">
        <v>102</v>
      </c>
      <c r="C86" s="644">
        <v>10689.07</v>
      </c>
      <c r="D86" s="257"/>
      <c r="E86" s="249"/>
      <c r="H86" s="542" t="s">
        <v>494</v>
      </c>
      <c r="I86" s="544" t="s">
        <v>495</v>
      </c>
      <c r="J86" s="546">
        <v>4.4499999999999998E-2</v>
      </c>
    </row>
    <row r="87" spans="1:13" ht="12.95" customHeight="1">
      <c r="A87" s="412" t="s">
        <v>496</v>
      </c>
      <c r="B87" s="567" t="s">
        <v>497</v>
      </c>
      <c r="C87" s="644">
        <v>20045.59</v>
      </c>
      <c r="D87" s="257"/>
      <c r="E87" s="249"/>
      <c r="H87" s="731" t="s">
        <v>498</v>
      </c>
      <c r="I87" s="731"/>
      <c r="J87" s="246"/>
    </row>
    <row r="88" spans="1:13" ht="14.25">
      <c r="A88" s="412" t="s">
        <v>499</v>
      </c>
      <c r="B88" s="567" t="s">
        <v>500</v>
      </c>
      <c r="C88" s="644">
        <v>7015.55</v>
      </c>
      <c r="D88" s="257"/>
      <c r="E88" s="249"/>
      <c r="H88" s="732"/>
      <c r="I88" s="732"/>
      <c r="J88" s="246"/>
    </row>
    <row r="89" spans="1:13" ht="14.25">
      <c r="A89" s="412" t="s">
        <v>501</v>
      </c>
      <c r="B89" s="567" t="s">
        <v>502</v>
      </c>
      <c r="C89" s="644">
        <v>8960.68</v>
      </c>
      <c r="D89" s="257"/>
      <c r="E89" s="249"/>
      <c r="H89" s="732"/>
      <c r="I89" s="732"/>
      <c r="J89" s="246"/>
    </row>
    <row r="90" spans="1:13" ht="14.25">
      <c r="A90" s="412" t="s">
        <v>503</v>
      </c>
      <c r="B90" s="567" t="s">
        <v>76</v>
      </c>
      <c r="C90" s="644">
        <v>13319.82</v>
      </c>
      <c r="D90" s="257"/>
      <c r="E90" s="249"/>
      <c r="H90" s="732"/>
      <c r="I90" s="732"/>
      <c r="J90" s="246"/>
    </row>
    <row r="91" spans="1:13" ht="14.25">
      <c r="A91" s="412" t="s">
        <v>504</v>
      </c>
      <c r="B91" s="567" t="s">
        <v>505</v>
      </c>
      <c r="C91" s="644">
        <v>6282.2</v>
      </c>
      <c r="D91" s="257"/>
      <c r="E91" s="249"/>
      <c r="H91" s="732"/>
      <c r="I91" s="732"/>
      <c r="J91" s="246"/>
    </row>
    <row r="92" spans="1:13" ht="14.25">
      <c r="A92" s="412" t="s">
        <v>506</v>
      </c>
      <c r="B92" s="567" t="s">
        <v>78</v>
      </c>
      <c r="C92" s="644">
        <v>7951.38</v>
      </c>
      <c r="D92" s="257"/>
      <c r="E92" s="249"/>
      <c r="H92" s="732"/>
      <c r="I92" s="732"/>
      <c r="J92" s="246"/>
    </row>
    <row r="93" spans="1:13" ht="14.25">
      <c r="A93" s="412" t="s">
        <v>507</v>
      </c>
      <c r="B93" s="567" t="s">
        <v>508</v>
      </c>
      <c r="C93" s="644">
        <v>11387.58</v>
      </c>
      <c r="D93" s="257"/>
      <c r="E93" s="249"/>
      <c r="H93" s="732"/>
      <c r="I93" s="732"/>
      <c r="J93" s="246"/>
    </row>
    <row r="94" spans="1:13" ht="14.25">
      <c r="A94" s="412" t="s">
        <v>509</v>
      </c>
      <c r="B94" s="567" t="s">
        <v>510</v>
      </c>
      <c r="C94" s="644">
        <v>8625.51</v>
      </c>
      <c r="D94" s="257"/>
      <c r="E94" s="728" t="s">
        <v>511</v>
      </c>
      <c r="F94" s="729"/>
      <c r="G94" s="729"/>
      <c r="H94" s="729"/>
      <c r="I94" s="729"/>
      <c r="J94" s="730"/>
    </row>
    <row r="95" spans="1:13" ht="14.25">
      <c r="A95" s="412" t="s">
        <v>512</v>
      </c>
      <c r="B95" s="567" t="s">
        <v>513</v>
      </c>
      <c r="C95" s="644">
        <v>11141.33</v>
      </c>
      <c r="D95" s="257"/>
      <c r="E95" s="728"/>
      <c r="F95" s="729"/>
      <c r="G95" s="729"/>
      <c r="H95" s="729"/>
      <c r="I95" s="729"/>
      <c r="J95" s="730"/>
    </row>
    <row r="96" spans="1:13" ht="15" thickBot="1">
      <c r="A96" s="412" t="s">
        <v>514</v>
      </c>
      <c r="B96" s="567" t="s">
        <v>515</v>
      </c>
      <c r="C96" s="644">
        <v>17145.310000000001</v>
      </c>
      <c r="D96" s="257"/>
      <c r="E96" s="259"/>
      <c r="F96" s="260"/>
      <c r="G96" s="260"/>
      <c r="H96" s="261"/>
      <c r="I96" s="261"/>
      <c r="J96" s="566"/>
    </row>
    <row r="97" spans="1:22" ht="14.25">
      <c r="A97" s="412" t="s">
        <v>516</v>
      </c>
      <c r="B97" s="567" t="s">
        <v>517</v>
      </c>
      <c r="C97" s="644">
        <v>7015.55</v>
      </c>
      <c r="D97" s="257"/>
    </row>
    <row r="98" spans="1:22" ht="14.25">
      <c r="A98" s="412" t="s">
        <v>518</v>
      </c>
      <c r="B98" s="567" t="s">
        <v>519</v>
      </c>
      <c r="C98" s="644">
        <v>8960.68</v>
      </c>
      <c r="D98" s="257"/>
    </row>
    <row r="99" spans="1:22" ht="14.25" customHeight="1">
      <c r="A99" s="412" t="s">
        <v>520</v>
      </c>
      <c r="B99" s="567" t="s">
        <v>108</v>
      </c>
      <c r="C99" s="644">
        <v>13319.82</v>
      </c>
      <c r="D99" s="257"/>
    </row>
    <row r="100" spans="1:22" ht="14.25">
      <c r="A100" s="412" t="s">
        <v>521</v>
      </c>
      <c r="B100" s="567" t="s">
        <v>522</v>
      </c>
      <c r="C100" s="644">
        <v>8957.0499999999993</v>
      </c>
      <c r="D100" s="257"/>
    </row>
    <row r="101" spans="1:22" ht="14.25">
      <c r="A101" s="412" t="s">
        <v>523</v>
      </c>
      <c r="B101" s="567" t="s">
        <v>110</v>
      </c>
      <c r="C101" s="644">
        <v>11583.39</v>
      </c>
      <c r="D101" s="257"/>
      <c r="E101" s="230"/>
      <c r="F101" s="231"/>
      <c r="G101" s="230"/>
      <c r="H101" s="232"/>
      <c r="I101" s="225"/>
      <c r="J101" s="225"/>
    </row>
    <row r="102" spans="1:22" ht="14.25">
      <c r="A102" s="412" t="s">
        <v>524</v>
      </c>
      <c r="B102" s="567" t="s">
        <v>525</v>
      </c>
      <c r="C102" s="644">
        <v>17267.41</v>
      </c>
      <c r="D102" s="257"/>
      <c r="E102" s="230"/>
      <c r="F102" s="231"/>
      <c r="G102" s="230"/>
      <c r="H102" s="232"/>
      <c r="I102" s="225"/>
      <c r="J102" s="225"/>
    </row>
    <row r="103" spans="1:22" ht="14.25">
      <c r="A103" s="412" t="s">
        <v>526</v>
      </c>
      <c r="B103" s="411" t="s">
        <v>527</v>
      </c>
      <c r="C103" s="644">
        <v>26.9</v>
      </c>
      <c r="D103" s="257"/>
      <c r="E103" s="230"/>
      <c r="F103" s="231"/>
      <c r="G103" s="230"/>
      <c r="H103" s="232"/>
      <c r="I103" s="225"/>
      <c r="J103" s="225"/>
      <c r="T103" s="257"/>
      <c r="U103" s="258"/>
      <c r="V103" s="257"/>
    </row>
    <row r="104" spans="1:22" ht="38.1" customHeight="1">
      <c r="A104" s="756"/>
      <c r="B104" s="757"/>
      <c r="C104" s="757"/>
      <c r="D104" s="257"/>
      <c r="E104" s="230"/>
      <c r="F104" s="724" t="s">
        <v>528</v>
      </c>
      <c r="G104" s="724"/>
      <c r="H104" s="724"/>
      <c r="I104" s="724"/>
      <c r="J104" s="724"/>
      <c r="K104" s="724"/>
      <c r="L104" s="724"/>
      <c r="M104" s="724"/>
      <c r="N104" s="724"/>
      <c r="O104" s="724"/>
      <c r="P104" s="724"/>
      <c r="Q104" s="724"/>
      <c r="T104" s="257"/>
      <c r="U104" s="258"/>
      <c r="V104" s="257"/>
    </row>
    <row r="105" spans="1:22" ht="11.1" customHeight="1">
      <c r="A105" s="223"/>
      <c r="B105" s="223"/>
      <c r="C105" s="223"/>
      <c r="D105" s="257"/>
      <c r="E105" s="230"/>
      <c r="F105" s="231"/>
      <c r="G105" s="230"/>
      <c r="H105" s="232"/>
      <c r="T105" s="257"/>
      <c r="U105" s="258"/>
      <c r="V105" s="257"/>
    </row>
    <row r="106" spans="1:22">
      <c r="D106" s="257"/>
      <c r="E106" s="230"/>
      <c r="F106" s="231"/>
      <c r="G106" s="230"/>
      <c r="H106" s="232"/>
      <c r="I106" s="265"/>
      <c r="J106" s="265"/>
      <c r="K106" s="265"/>
      <c r="L106" s="266"/>
      <c r="M106" s="266"/>
      <c r="N106" s="271"/>
      <c r="O106" s="271"/>
      <c r="P106" s="271"/>
      <c r="Q106" s="264"/>
      <c r="R106" s="271"/>
      <c r="S106" s="161"/>
      <c r="T106" s="257"/>
      <c r="U106" s="258"/>
      <c r="V106" s="257"/>
    </row>
    <row r="107" spans="1:22">
      <c r="D107" s="257"/>
      <c r="E107" s="230"/>
      <c r="F107" s="231"/>
      <c r="G107" s="230"/>
      <c r="H107" s="232"/>
      <c r="I107" s="265"/>
      <c r="J107" s="265"/>
      <c r="K107" s="265"/>
      <c r="L107" s="266"/>
      <c r="M107" s="266"/>
      <c r="N107" s="271"/>
      <c r="O107" s="271"/>
      <c r="P107" s="271"/>
      <c r="Q107" s="264"/>
      <c r="R107" s="271"/>
      <c r="S107" s="161"/>
      <c r="T107" s="257"/>
      <c r="U107" s="258"/>
      <c r="V107" s="257"/>
    </row>
    <row r="108" spans="1:22">
      <c r="D108" s="257"/>
      <c r="E108" s="230"/>
      <c r="F108" s="231"/>
      <c r="G108" s="230"/>
      <c r="H108" s="232"/>
      <c r="I108" s="265"/>
      <c r="J108" s="265"/>
      <c r="K108" s="265"/>
      <c r="L108" s="266"/>
      <c r="M108" s="266"/>
      <c r="N108" s="271"/>
      <c r="O108" s="271"/>
      <c r="P108" s="271"/>
      <c r="Q108" s="264"/>
      <c r="R108" s="271"/>
      <c r="S108" s="161"/>
      <c r="T108" s="257"/>
      <c r="U108" s="258"/>
      <c r="V108" s="257"/>
    </row>
    <row r="109" spans="1:22">
      <c r="H109" s="232"/>
      <c r="I109" s="225"/>
      <c r="J109" s="225"/>
      <c r="T109" s="257"/>
      <c r="U109" s="258"/>
      <c r="V109" s="257"/>
    </row>
    <row r="110" spans="1:22">
      <c r="H110" s="232"/>
      <c r="I110" s="265"/>
      <c r="J110" s="265"/>
      <c r="K110" s="265"/>
      <c r="L110" s="266"/>
      <c r="M110" s="266"/>
      <c r="N110" s="271"/>
      <c r="O110" s="271"/>
      <c r="P110" s="271"/>
      <c r="Q110" s="264"/>
      <c r="R110" s="271"/>
      <c r="S110" s="161"/>
      <c r="T110" s="257"/>
      <c r="U110" s="258"/>
      <c r="V110" s="257"/>
    </row>
    <row r="111" spans="1:22">
      <c r="H111" s="232"/>
      <c r="I111" s="225"/>
      <c r="J111" s="225"/>
      <c r="K111" s="272"/>
      <c r="Q111" s="256"/>
      <c r="R111" s="257"/>
      <c r="S111" s="256"/>
      <c r="T111" s="257"/>
      <c r="U111" s="258"/>
      <c r="V111" s="257"/>
    </row>
    <row r="112" spans="1:22">
      <c r="H112" s="232"/>
      <c r="I112" s="225"/>
      <c r="J112" s="225"/>
      <c r="K112" s="272"/>
      <c r="Q112" s="258"/>
      <c r="R112" s="257"/>
      <c r="S112" s="258"/>
      <c r="T112" s="257"/>
      <c r="U112" s="258"/>
      <c r="V112" s="257"/>
    </row>
    <row r="113" spans="1:22">
      <c r="H113" s="232"/>
      <c r="I113" s="225"/>
      <c r="J113" s="225"/>
      <c r="K113" s="272"/>
      <c r="Q113" s="258"/>
      <c r="R113" s="257"/>
      <c r="S113" s="258"/>
      <c r="T113" s="257"/>
      <c r="U113" s="258"/>
      <c r="V113" s="257"/>
    </row>
    <row r="114" spans="1:22" ht="58.5" customHeight="1">
      <c r="I114" s="225"/>
      <c r="J114" s="225"/>
      <c r="K114" s="272"/>
    </row>
    <row r="115" spans="1:22">
      <c r="A115" s="276"/>
    </row>
    <row r="117" spans="1:22">
      <c r="A117" s="225"/>
    </row>
    <row r="118" spans="1:22">
      <c r="A118" s="225"/>
    </row>
    <row r="119" spans="1:22">
      <c r="A119" s="225"/>
    </row>
    <row r="120" spans="1:22" ht="51" customHeight="1">
      <c r="A120" s="225"/>
    </row>
    <row r="121" spans="1:22">
      <c r="A121" s="225"/>
      <c r="C121" s="225"/>
    </row>
    <row r="122" spans="1:22">
      <c r="A122" s="225"/>
      <c r="C122" s="225"/>
    </row>
    <row r="123" spans="1:22" ht="15.75" customHeight="1">
      <c r="A123" s="225"/>
      <c r="C123" s="225"/>
    </row>
    <row r="125" spans="1:22">
      <c r="A125" s="225"/>
      <c r="C125" s="225"/>
    </row>
    <row r="146" spans="8:10">
      <c r="H146" s="225"/>
      <c r="I146" s="225"/>
      <c r="J146" s="225"/>
    </row>
    <row r="147" spans="8:10">
      <c r="H147" s="225"/>
      <c r="I147" s="225"/>
      <c r="J147" s="225"/>
    </row>
    <row r="148" spans="8:10">
      <c r="H148" s="225"/>
      <c r="I148" s="225"/>
      <c r="J148" s="225"/>
    </row>
    <row r="149" spans="8:10">
      <c r="H149" s="225"/>
      <c r="I149" s="225"/>
      <c r="J149" s="225"/>
    </row>
    <row r="150" spans="8:10">
      <c r="H150" s="225"/>
      <c r="I150" s="225"/>
      <c r="J150" s="225"/>
    </row>
    <row r="151" spans="8:10">
      <c r="H151" s="225"/>
      <c r="I151" s="225"/>
      <c r="J151" s="225"/>
    </row>
    <row r="152" spans="8:10">
      <c r="H152" s="225"/>
      <c r="I152" s="225"/>
      <c r="J152" s="225"/>
    </row>
    <row r="153" spans="8:10">
      <c r="H153" s="225"/>
      <c r="I153" s="225"/>
      <c r="J153" s="225"/>
    </row>
    <row r="154" spans="8:10">
      <c r="H154" s="225"/>
      <c r="I154" s="225"/>
      <c r="J154" s="225"/>
    </row>
    <row r="155" spans="8:10">
      <c r="H155" s="225"/>
      <c r="I155" s="225"/>
      <c r="J155" s="225"/>
    </row>
    <row r="156" spans="8:10">
      <c r="H156" s="225"/>
      <c r="I156" s="225"/>
      <c r="J156" s="225"/>
    </row>
    <row r="157" spans="8:10">
      <c r="H157" s="225"/>
      <c r="I157" s="225"/>
      <c r="J157" s="225"/>
    </row>
    <row r="158" spans="8:10">
      <c r="H158" s="225"/>
      <c r="I158" s="225"/>
      <c r="J158" s="225"/>
    </row>
    <row r="159" spans="8:10">
      <c r="H159" s="225"/>
      <c r="I159" s="225"/>
      <c r="J159" s="225"/>
    </row>
    <row r="160" spans="8:10">
      <c r="H160" s="225"/>
      <c r="I160" s="225"/>
      <c r="J160" s="225"/>
    </row>
    <row r="161" spans="4:17">
      <c r="H161" s="225"/>
      <c r="I161" s="225"/>
      <c r="J161" s="225"/>
    </row>
    <row r="162" spans="4:17"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</row>
    <row r="163" spans="4:17"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</row>
    <row r="164" spans="4:17"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</row>
    <row r="165" spans="4:17"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</row>
    <row r="166" spans="4:17"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</row>
    <row r="167" spans="4:17"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</row>
    <row r="168" spans="4:17"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</row>
    <row r="169" spans="4:17"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</row>
  </sheetData>
  <autoFilter ref="A3:C103" xr:uid="{A02A16C5-263E-4DC2-9716-E33AE1E2D5D6}"/>
  <mergeCells count="53">
    <mergeCell ref="A104:C104"/>
    <mergeCell ref="A3:A4"/>
    <mergeCell ref="B3:B4"/>
    <mergeCell ref="H12:I12"/>
    <mergeCell ref="E57:E58"/>
    <mergeCell ref="G57:H57"/>
    <mergeCell ref="G58:H58"/>
    <mergeCell ref="E59:E60"/>
    <mergeCell ref="E55:J55"/>
    <mergeCell ref="E19:G21"/>
    <mergeCell ref="G60:H60"/>
    <mergeCell ref="H93:I93"/>
    <mergeCell ref="H92:I92"/>
    <mergeCell ref="H88:I88"/>
    <mergeCell ref="H89:I89"/>
    <mergeCell ref="H90:I90"/>
    <mergeCell ref="H9:I9"/>
    <mergeCell ref="H2:I2"/>
    <mergeCell ref="J2:K2"/>
    <mergeCell ref="L2:M2"/>
    <mergeCell ref="O2:O3"/>
    <mergeCell ref="A1:C1"/>
    <mergeCell ref="E2:E3"/>
    <mergeCell ref="F2:F3"/>
    <mergeCell ref="G2:G3"/>
    <mergeCell ref="Q2:Q3"/>
    <mergeCell ref="E1:O1"/>
    <mergeCell ref="P2:P3"/>
    <mergeCell ref="N2:N3"/>
    <mergeCell ref="F104:Q104"/>
    <mergeCell ref="E66:E67"/>
    <mergeCell ref="G66:H66"/>
    <mergeCell ref="G67:H67"/>
    <mergeCell ref="G61:H61"/>
    <mergeCell ref="G62:H62"/>
    <mergeCell ref="G63:H63"/>
    <mergeCell ref="G64:H64"/>
    <mergeCell ref="E61:E65"/>
    <mergeCell ref="E94:J95"/>
    <mergeCell ref="H87:I87"/>
    <mergeCell ref="H91:I91"/>
    <mergeCell ref="H72:J73"/>
    <mergeCell ref="G65:H65"/>
    <mergeCell ref="E68:J68"/>
    <mergeCell ref="I14:J18"/>
    <mergeCell ref="T60:AA61"/>
    <mergeCell ref="S31:S32"/>
    <mergeCell ref="T32:T33"/>
    <mergeCell ref="N33:O35"/>
    <mergeCell ref="E54:J54"/>
    <mergeCell ref="G59:H59"/>
    <mergeCell ref="T51:Z51"/>
    <mergeCell ref="T55:AA59"/>
  </mergeCells>
  <conditionalFormatting sqref="E42:F44 H42:H44">
    <cfRule type="duplicateValues" dxfId="12" priority="9"/>
  </conditionalFormatting>
  <conditionalFormatting sqref="G101:G103 G105:G108">
    <cfRule type="duplicateValues" dxfId="11" priority="113"/>
  </conditionalFormatting>
  <conditionalFormatting sqref="H42:H44">
    <cfRule type="duplicateValues" dxfId="10" priority="8"/>
  </conditionalFormatting>
  <conditionalFormatting sqref="H57:H60">
    <cfRule type="duplicateValues" dxfId="9" priority="4"/>
  </conditionalFormatting>
  <conditionalFormatting sqref="K55:L57 E101:H103 E105:H108 E104 H109:H113 N57">
    <cfRule type="duplicateValues" dxfId="8" priority="114"/>
  </conditionalFormatting>
  <conditionalFormatting sqref="K59:L60 N60">
    <cfRule type="duplicateValues" dxfId="7" priority="5"/>
  </conditionalFormatting>
  <conditionalFormatting sqref="K62:L62">
    <cfRule type="duplicateValues" dxfId="6" priority="14"/>
  </conditionalFormatting>
  <conditionalFormatting sqref="M82">
    <cfRule type="duplicateValues" dxfId="5" priority="11"/>
    <cfRule type="duplicateValues" dxfId="4" priority="12"/>
    <cfRule type="duplicateValues" dxfId="3" priority="13"/>
  </conditionalFormatting>
  <conditionalFormatting sqref="N57 G101:H103 G105:H108 H109:H113">
    <cfRule type="duplicateValues" dxfId="2" priority="118"/>
  </conditionalFormatting>
  <conditionalFormatting sqref="N60">
    <cfRule type="duplicateValues" dxfId="1" priority="6"/>
  </conditionalFormatting>
  <conditionalFormatting sqref="T53:U53">
    <cfRule type="duplicateValues" dxfId="0" priority="7"/>
  </conditionalFormatting>
  <hyperlinks>
    <hyperlink ref="N33" r:id="rId1" xr:uid="{65034B19-4505-4629-B267-EF496D03E149}"/>
    <hyperlink ref="E94" r:id="rId2" xr:uid="{19A957D3-F5DB-46AA-89BB-390A2B999653}"/>
    <hyperlink ref="E68" r:id="rId3" xr:uid="{D8F41D23-4A8A-465C-89D4-06084E0B4259}"/>
    <hyperlink ref="E19" r:id="rId4" xr:uid="{1CEE968E-9008-480C-A488-C2072AFE5883}"/>
    <hyperlink ref="A1" r:id="rId5" xr:uid="{C0F8185E-FCA4-4E30-9C35-F7B346E3F9F6}"/>
  </hyperlinks>
  <printOptions horizontalCentered="1" verticalCentered="1"/>
  <pageMargins left="0.25" right="0.25" top="0.75" bottom="0.75" header="0.3" footer="0.3"/>
  <pageSetup paperSize="9" scale="26" orientation="landscape" r:id="rId6"/>
  <rowBreaks count="1" manualBreakCount="1">
    <brk id="107" max="16383" man="1"/>
  </rowBreaks>
  <drawing r:id="rId7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8AE6B-81E2-4AB8-874A-D73A11C35461}">
  <sheetPr>
    <tabColor theme="5" tint="0.39997558519241921"/>
  </sheetPr>
  <dimension ref="A1:AL34"/>
  <sheetViews>
    <sheetView view="pageBreakPreview" topLeftCell="F1" zoomScale="50" zoomScaleNormal="70" zoomScaleSheetLayoutView="50" workbookViewId="0">
      <selection activeCell="AE14" sqref="AE14"/>
    </sheetView>
  </sheetViews>
  <sheetFormatPr defaultRowHeight="15"/>
  <cols>
    <col min="1" max="1" width="31.28515625" customWidth="1"/>
    <col min="2" max="2" width="49" bestFit="1" customWidth="1"/>
    <col min="3" max="3" width="38.42578125" bestFit="1" customWidth="1"/>
    <col min="4" max="4" width="34" customWidth="1"/>
    <col min="5" max="5" width="15.7109375" bestFit="1" customWidth="1"/>
    <col min="6" max="6" width="14.85546875" customWidth="1"/>
    <col min="7" max="7" width="11.28515625" bestFit="1" customWidth="1"/>
    <col min="8" max="8" width="9.28515625" bestFit="1" customWidth="1"/>
    <col min="9" max="9" width="12.5703125" customWidth="1"/>
    <col min="10" max="10" width="13.42578125" bestFit="1" customWidth="1"/>
    <col min="11" max="11" width="16.5703125" bestFit="1" customWidth="1"/>
    <col min="12" max="12" width="21" customWidth="1"/>
    <col min="13" max="13" width="12.28515625" customWidth="1"/>
    <col min="14" max="14" width="13.42578125" customWidth="1"/>
    <col min="15" max="15" width="9.28515625" bestFit="1" customWidth="1"/>
    <col min="16" max="16" width="11.5703125" customWidth="1"/>
    <col min="17" max="17" width="12.28515625" customWidth="1"/>
    <col min="18" max="18" width="11.42578125" customWidth="1"/>
    <col min="19" max="19" width="13.5703125" customWidth="1"/>
    <col min="20" max="20" width="11.85546875" bestFit="1" customWidth="1"/>
    <col min="21" max="21" width="11" customWidth="1"/>
    <col min="22" max="23" width="9.28515625" bestFit="1" customWidth="1"/>
  </cols>
  <sheetData>
    <row r="1" spans="1:38" ht="42.75" customHeight="1">
      <c r="A1" s="614" t="s">
        <v>529</v>
      </c>
      <c r="B1" s="616" t="s">
        <v>530</v>
      </c>
      <c r="C1" s="616" t="s">
        <v>530</v>
      </c>
      <c r="D1" s="605" t="s">
        <v>530</v>
      </c>
      <c r="E1" s="642"/>
      <c r="F1" s="579"/>
      <c r="I1" s="579"/>
      <c r="J1" s="579"/>
      <c r="K1" s="589" t="s">
        <v>531</v>
      </c>
      <c r="L1" s="590" t="s">
        <v>532</v>
      </c>
      <c r="M1" s="590" t="s">
        <v>533</v>
      </c>
      <c r="N1" s="590" t="s">
        <v>534</v>
      </c>
      <c r="O1" s="590" t="s">
        <v>535</v>
      </c>
      <c r="P1" s="590" t="s">
        <v>536</v>
      </c>
      <c r="Q1" s="590" t="s">
        <v>537</v>
      </c>
      <c r="R1" s="590" t="s">
        <v>538</v>
      </c>
      <c r="S1" s="591" t="s">
        <v>539</v>
      </c>
      <c r="U1" s="782" t="s">
        <v>540</v>
      </c>
      <c r="V1" s="782"/>
      <c r="W1" s="782"/>
      <c r="X1" s="782"/>
    </row>
    <row r="2" spans="1:38" ht="30.75" customHeight="1">
      <c r="A2" s="779" t="s">
        <v>541</v>
      </c>
      <c r="B2" s="617" t="s">
        <v>542</v>
      </c>
      <c r="C2" s="620" t="s">
        <v>543</v>
      </c>
      <c r="D2" s="615" t="s">
        <v>544</v>
      </c>
      <c r="K2" s="592">
        <f>E4</f>
        <v>45200</v>
      </c>
      <c r="L2" s="593">
        <f>(E4 -(I4*E4))/(G4*H4)</f>
        <v>4.0679999999999996</v>
      </c>
      <c r="M2" s="593">
        <f>(J4*0.06)/H4</f>
        <v>0.81359999999999999</v>
      </c>
      <c r="N2" s="594">
        <v>0</v>
      </c>
      <c r="O2" s="594">
        <v>0</v>
      </c>
      <c r="P2" s="594">
        <v>0</v>
      </c>
      <c r="Q2" s="594">
        <v>0</v>
      </c>
      <c r="R2" s="593">
        <f>SUM(L2:Q2)</f>
        <v>4.8815999999999997</v>
      </c>
      <c r="S2" s="595">
        <f>SUM(L2:Q2)</f>
        <v>4.8815999999999997</v>
      </c>
      <c r="U2" s="778" t="s">
        <v>540</v>
      </c>
      <c r="V2" s="778"/>
      <c r="W2" s="778"/>
      <c r="X2" s="778"/>
      <c r="AF2" s="772" t="s">
        <v>545</v>
      </c>
      <c r="AG2" s="773"/>
      <c r="AH2" s="773"/>
      <c r="AI2" s="773"/>
      <c r="AJ2" s="773"/>
      <c r="AK2" s="773"/>
      <c r="AL2" s="774"/>
    </row>
    <row r="3" spans="1:38" ht="30">
      <c r="A3" s="780"/>
      <c r="B3" s="618" t="s">
        <v>546</v>
      </c>
      <c r="C3" s="618" t="s">
        <v>546</v>
      </c>
      <c r="D3" s="612" t="s">
        <v>546</v>
      </c>
      <c r="E3" s="621" t="s">
        <v>547</v>
      </c>
      <c r="F3" s="584" t="s">
        <v>548</v>
      </c>
      <c r="G3" s="585" t="s">
        <v>549</v>
      </c>
      <c r="H3" s="585" t="s">
        <v>550</v>
      </c>
      <c r="I3" s="584" t="s">
        <v>551</v>
      </c>
      <c r="J3" s="586" t="s">
        <v>552</v>
      </c>
      <c r="U3" s="778"/>
      <c r="V3" s="778"/>
      <c r="W3" s="778"/>
      <c r="X3" s="778"/>
      <c r="AF3" s="775"/>
      <c r="AG3" s="776"/>
      <c r="AH3" s="776"/>
      <c r="AI3" s="776"/>
      <c r="AJ3" s="776"/>
      <c r="AK3" s="776"/>
      <c r="AL3" s="777"/>
    </row>
    <row r="4" spans="1:38">
      <c r="A4" s="781"/>
      <c r="B4" s="619">
        <v>44600</v>
      </c>
      <c r="C4" s="619">
        <v>52500</v>
      </c>
      <c r="D4" s="613">
        <v>38500</v>
      </c>
      <c r="E4" s="622">
        <f>(B4+C4+D4)/3</f>
        <v>45200</v>
      </c>
      <c r="F4" s="582">
        <v>0.5</v>
      </c>
      <c r="G4" s="582">
        <v>5</v>
      </c>
      <c r="H4" s="582">
        <v>2000</v>
      </c>
      <c r="I4" s="582">
        <v>0.1</v>
      </c>
      <c r="J4" s="583">
        <f>((G4+1)/(2*G4))*E4</f>
        <v>27120</v>
      </c>
      <c r="AF4" s="775"/>
      <c r="AG4" s="776"/>
      <c r="AH4" s="776"/>
      <c r="AI4" s="776"/>
      <c r="AJ4" s="776"/>
      <c r="AK4" s="776"/>
      <c r="AL4" s="777"/>
    </row>
    <row r="5" spans="1:38">
      <c r="A5" s="581"/>
      <c r="B5" s="574"/>
      <c r="C5" s="574"/>
      <c r="D5" s="574"/>
      <c r="E5" s="574"/>
      <c r="F5" s="1"/>
      <c r="G5" s="1"/>
      <c r="H5" s="1"/>
      <c r="I5" s="1"/>
      <c r="J5" s="574"/>
      <c r="AF5" s="775"/>
      <c r="AG5" s="776"/>
      <c r="AH5" s="776"/>
      <c r="AI5" s="776"/>
      <c r="AJ5" s="776"/>
      <c r="AK5" s="776"/>
      <c r="AL5" s="777"/>
    </row>
    <row r="6" spans="1:38">
      <c r="A6" s="608" t="s">
        <v>529</v>
      </c>
      <c r="B6" s="605" t="s">
        <v>530</v>
      </c>
      <c r="C6" s="611" t="s">
        <v>553</v>
      </c>
      <c r="J6" s="580"/>
      <c r="K6" s="796" t="s">
        <v>55</v>
      </c>
      <c r="L6" s="793" t="s">
        <v>56</v>
      </c>
      <c r="M6" s="798" t="s">
        <v>46</v>
      </c>
      <c r="N6" s="799" t="s">
        <v>244</v>
      </c>
      <c r="O6" s="767"/>
      <c r="P6" s="767" t="s">
        <v>245</v>
      </c>
      <c r="Q6" s="767"/>
      <c r="R6" s="767" t="s">
        <v>57</v>
      </c>
      <c r="S6" s="768"/>
      <c r="T6" s="769" t="s">
        <v>59</v>
      </c>
      <c r="U6" s="793" t="s">
        <v>246</v>
      </c>
      <c r="V6" s="793" t="s">
        <v>244</v>
      </c>
      <c r="W6" s="794" t="s">
        <v>247</v>
      </c>
      <c r="AF6" s="784" t="s">
        <v>554</v>
      </c>
      <c r="AG6" s="785"/>
      <c r="AH6" s="785"/>
      <c r="AI6" s="785"/>
      <c r="AJ6" s="785"/>
      <c r="AK6" s="785"/>
      <c r="AL6" s="786"/>
    </row>
    <row r="7" spans="1:38">
      <c r="A7" s="609" t="s">
        <v>555</v>
      </c>
      <c r="B7" s="606" t="s">
        <v>556</v>
      </c>
      <c r="C7" s="783" t="s">
        <v>557</v>
      </c>
      <c r="D7" s="1"/>
      <c r="F7" s="800" t="s">
        <v>272</v>
      </c>
      <c r="G7" s="800"/>
      <c r="J7" s="580"/>
      <c r="K7" s="797"/>
      <c r="L7" s="770"/>
      <c r="M7" s="770"/>
      <c r="N7" s="604" t="s">
        <v>251</v>
      </c>
      <c r="O7" s="604" t="s">
        <v>252</v>
      </c>
      <c r="P7" s="604" t="s">
        <v>253</v>
      </c>
      <c r="Q7" s="604" t="s">
        <v>254</v>
      </c>
      <c r="R7" s="604" t="s">
        <v>255</v>
      </c>
      <c r="S7" s="604" t="s">
        <v>256</v>
      </c>
      <c r="T7" s="770"/>
      <c r="U7" s="770"/>
      <c r="V7" s="770"/>
      <c r="W7" s="795"/>
      <c r="AF7" s="787"/>
      <c r="AG7" s="788"/>
      <c r="AH7" s="788"/>
      <c r="AI7" s="788"/>
      <c r="AJ7" s="788"/>
      <c r="AK7" s="788"/>
      <c r="AL7" s="789"/>
    </row>
    <row r="8" spans="1:38" ht="42.75">
      <c r="A8" s="610" t="s">
        <v>558</v>
      </c>
      <c r="B8" s="607">
        <v>9.1199999999999992</v>
      </c>
      <c r="C8" s="783"/>
      <c r="D8" s="1"/>
      <c r="F8" s="587" t="s">
        <v>275</v>
      </c>
      <c r="G8" s="588" t="s">
        <v>276</v>
      </c>
      <c r="J8" s="580"/>
      <c r="K8" s="596" t="s">
        <v>559</v>
      </c>
      <c r="L8" s="597" t="s">
        <v>541</v>
      </c>
      <c r="M8" s="598" t="s">
        <v>260</v>
      </c>
      <c r="N8" s="599">
        <f>R2</f>
        <v>4.8815999999999997</v>
      </c>
      <c r="O8" s="599">
        <f>S2</f>
        <v>4.8815999999999997</v>
      </c>
      <c r="P8" s="599">
        <v>66</v>
      </c>
      <c r="Q8" s="599">
        <v>116.49</v>
      </c>
      <c r="R8" s="600">
        <f>N8*P8</f>
        <v>322.18559999999997</v>
      </c>
      <c r="S8" s="600">
        <f>O8*Q8</f>
        <v>568.65758399999993</v>
      </c>
      <c r="T8" s="600">
        <f>SUM(R8:S8)</f>
        <v>890.84318399999984</v>
      </c>
      <c r="U8" s="601">
        <f>F10</f>
        <v>182.49</v>
      </c>
      <c r="V8" s="602">
        <f>IF(T8=" "," ",TRUNC(T8/U8,4))</f>
        <v>4.8815999999999997</v>
      </c>
      <c r="W8" s="603">
        <f>T8/30</f>
        <v>29.694772799999996</v>
      </c>
      <c r="AF8" s="790"/>
      <c r="AG8" s="791"/>
      <c r="AH8" s="791"/>
      <c r="AI8" s="791"/>
      <c r="AJ8" s="791"/>
      <c r="AK8" s="791"/>
      <c r="AL8" s="792"/>
    </row>
    <row r="9" spans="1:38">
      <c r="F9" s="587">
        <v>66</v>
      </c>
      <c r="G9" s="587">
        <v>116.49</v>
      </c>
    </row>
    <row r="10" spans="1:38">
      <c r="F10" s="766">
        <v>182.49</v>
      </c>
      <c r="G10" s="766"/>
    </row>
    <row r="29" spans="1:1">
      <c r="A29" s="771" t="s">
        <v>560</v>
      </c>
    </row>
    <row r="30" spans="1:1">
      <c r="A30" s="771"/>
    </row>
    <row r="31" spans="1:1">
      <c r="A31" s="771"/>
    </row>
    <row r="32" spans="1:1">
      <c r="A32" s="771"/>
    </row>
    <row r="33" spans="1:1">
      <c r="A33" s="771"/>
    </row>
    <row r="34" spans="1:1">
      <c r="A34" s="771"/>
    </row>
  </sheetData>
  <mergeCells count="19">
    <mergeCell ref="U1:X1"/>
    <mergeCell ref="C7:C8"/>
    <mergeCell ref="AF6:AL8"/>
    <mergeCell ref="U6:U7"/>
    <mergeCell ref="V6:V7"/>
    <mergeCell ref="W6:W7"/>
    <mergeCell ref="K6:K7"/>
    <mergeCell ref="L6:L7"/>
    <mergeCell ref="M6:M7"/>
    <mergeCell ref="N6:O6"/>
    <mergeCell ref="P6:Q6"/>
    <mergeCell ref="F7:G7"/>
    <mergeCell ref="F10:G10"/>
    <mergeCell ref="R6:S6"/>
    <mergeCell ref="T6:T7"/>
    <mergeCell ref="A29:A34"/>
    <mergeCell ref="AF2:AL5"/>
    <mergeCell ref="U2:X3"/>
    <mergeCell ref="A2:A4"/>
  </mergeCells>
  <hyperlinks>
    <hyperlink ref="U2:X3" r:id="rId1" display="https://www.gov.br/dnit/pt-br/assuntos/planejamento-e-pesquisa/custos-e-pagamentos/custos-e-pagamentos-dnit/sistemas-de-custos/sicro" xr:uid="{A8FCFC63-7CC3-4A91-947B-806BCD02379E}"/>
    <hyperlink ref="AF6" r:id="rId2" xr:uid="{60A01923-BED9-4D62-895B-0F7C08166522}"/>
  </hyperlinks>
  <pageMargins left="0.7" right="0.7" top="0.75" bottom="0.75" header="0.3" footer="0.3"/>
  <pageSetup paperSize="9" scale="23" orientation="portrait" r:id="rId3"/>
  <colBreaks count="1" manualBreakCount="1">
    <brk id="4" max="34" man="1"/>
  </colBreaks>
  <drawing r:id="rId4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35879-20D3-4A68-9D6A-1E87F701BF01}">
  <sheetPr>
    <tabColor rgb="FFFF0000"/>
    <pageSetUpPr fitToPage="1"/>
  </sheetPr>
  <dimension ref="A1:L23"/>
  <sheetViews>
    <sheetView showGridLines="0" tabSelected="1" view="pageBreakPreview" zoomScale="85" zoomScaleNormal="100" zoomScaleSheetLayoutView="85" workbookViewId="0">
      <pane ySplit="3" topLeftCell="A4" activePane="bottomLeft" state="frozen"/>
      <selection pane="bottomLeft" activeCell="I3" sqref="I3"/>
    </sheetView>
  </sheetViews>
  <sheetFormatPr defaultColWidth="9.140625" defaultRowHeight="12.75"/>
  <cols>
    <col min="1" max="1" width="11.140625" style="2" bestFit="1" customWidth="1"/>
    <col min="2" max="2" width="27.85546875" style="2" customWidth="1"/>
    <col min="3" max="3" width="13.7109375" style="2" customWidth="1"/>
    <col min="4" max="4" width="11.7109375" style="2" bestFit="1" customWidth="1"/>
    <col min="5" max="5" width="11.7109375" style="2" customWidth="1"/>
    <col min="6" max="6" width="17.140625" style="2" customWidth="1"/>
    <col min="7" max="7" width="13.140625" style="388" bestFit="1" customWidth="1"/>
    <col min="8" max="8" width="16.140625" style="4" bestFit="1" customWidth="1"/>
    <col min="9" max="9" width="19.28515625" style="4" bestFit="1" customWidth="1"/>
    <col min="10" max="10" width="14.140625" style="4" bestFit="1" customWidth="1"/>
    <col min="11" max="11" width="9.140625" style="4"/>
    <col min="12" max="12" width="19.42578125" style="4" customWidth="1"/>
    <col min="13" max="16384" width="9.140625" style="4"/>
  </cols>
  <sheetData>
    <row r="1" spans="1:12" ht="24" customHeight="1" thickBot="1">
      <c r="A1" s="801" t="s">
        <v>561</v>
      </c>
      <c r="B1" s="801"/>
      <c r="C1" s="801"/>
      <c r="D1" s="801"/>
      <c r="E1" s="801"/>
      <c r="F1" s="801"/>
      <c r="G1" s="801"/>
      <c r="H1" s="801"/>
      <c r="I1" s="801"/>
      <c r="J1" s="802"/>
    </row>
    <row r="2" spans="1:12" ht="19.5" thickBot="1">
      <c r="A2" s="414" t="s">
        <v>562</v>
      </c>
      <c r="B2" s="415" t="s">
        <v>563</v>
      </c>
      <c r="C2" s="415"/>
      <c r="D2" s="415"/>
      <c r="E2" s="415"/>
      <c r="F2" s="415"/>
      <c r="G2" s="415"/>
      <c r="H2" s="548" t="s">
        <v>145</v>
      </c>
      <c r="I2" s="805">
        <f>SUM(I4:I20)</f>
        <v>44895617.879999995</v>
      </c>
      <c r="J2" s="802"/>
      <c r="L2" s="645"/>
    </row>
    <row r="3" spans="1:12" ht="36" customHeight="1">
      <c r="A3" s="416" t="s">
        <v>382</v>
      </c>
      <c r="B3" s="417" t="s">
        <v>564</v>
      </c>
      <c r="C3" s="417" t="s">
        <v>248</v>
      </c>
      <c r="D3" s="417" t="s">
        <v>565</v>
      </c>
      <c r="E3" s="417" t="s">
        <v>566</v>
      </c>
      <c r="F3" s="417" t="s">
        <v>567</v>
      </c>
      <c r="G3" s="418" t="s">
        <v>568</v>
      </c>
      <c r="H3" s="547" t="s">
        <v>569</v>
      </c>
      <c r="I3" s="804" t="s">
        <v>570</v>
      </c>
      <c r="J3" s="802"/>
    </row>
    <row r="4" spans="1:12" ht="24">
      <c r="A4" s="624">
        <v>1</v>
      </c>
      <c r="B4" s="623" t="s">
        <v>571</v>
      </c>
      <c r="C4" s="624" t="s">
        <v>572</v>
      </c>
      <c r="D4" s="625" t="s">
        <v>573</v>
      </c>
      <c r="E4" s="625">
        <v>809</v>
      </c>
      <c r="F4" s="625" t="s">
        <v>574</v>
      </c>
      <c r="G4" s="806">
        <v>36</v>
      </c>
      <c r="H4" s="807">
        <f>'[1]1. GERESP'!H19</f>
        <v>82016.75</v>
      </c>
      <c r="I4" s="808">
        <f>G4*H4</f>
        <v>2952603</v>
      </c>
      <c r="J4" s="803"/>
    </row>
    <row r="5" spans="1:12" ht="27.75" customHeight="1">
      <c r="A5" s="624">
        <v>2</v>
      </c>
      <c r="B5" s="623" t="s">
        <v>575</v>
      </c>
      <c r="C5" s="624" t="s">
        <v>576</v>
      </c>
      <c r="D5" s="625" t="s">
        <v>573</v>
      </c>
      <c r="E5" s="625">
        <v>809</v>
      </c>
      <c r="F5" s="625" t="s">
        <v>577</v>
      </c>
      <c r="G5" s="806">
        <v>6</v>
      </c>
      <c r="H5" s="807">
        <f>'[1]2. PBAE'!H20</f>
        <v>147481.60000000001</v>
      </c>
      <c r="I5" s="808">
        <f t="shared" ref="I5:I20" si="0">G5*H5</f>
        <v>884889.60000000009</v>
      </c>
      <c r="J5" s="803"/>
    </row>
    <row r="6" spans="1:12" ht="40.5" customHeight="1">
      <c r="A6" s="624">
        <v>3</v>
      </c>
      <c r="B6" s="623" t="s">
        <v>578</v>
      </c>
      <c r="C6" s="624" t="s">
        <v>579</v>
      </c>
      <c r="D6" s="625" t="s">
        <v>573</v>
      </c>
      <c r="E6" s="625">
        <v>809</v>
      </c>
      <c r="F6" s="625" t="s">
        <v>580</v>
      </c>
      <c r="G6" s="806">
        <v>11</v>
      </c>
      <c r="H6" s="807">
        <f>'[1]3. RAPESP'!H16</f>
        <v>38991.03</v>
      </c>
      <c r="I6" s="808">
        <f t="shared" si="0"/>
        <v>428901.32999999996</v>
      </c>
      <c r="J6" s="803"/>
    </row>
    <row r="7" spans="1:12" ht="40.5" customHeight="1">
      <c r="A7" s="624">
        <v>4</v>
      </c>
      <c r="B7" s="623" t="s">
        <v>581</v>
      </c>
      <c r="C7" s="624" t="s">
        <v>582</v>
      </c>
      <c r="D7" s="625" t="s">
        <v>573</v>
      </c>
      <c r="E7" s="625">
        <v>809</v>
      </c>
      <c r="F7" s="625" t="s">
        <v>583</v>
      </c>
      <c r="G7" s="806">
        <v>951</v>
      </c>
      <c r="H7" s="809">
        <f>'[1]4. RIESP_I'!H23</f>
        <v>2879.75</v>
      </c>
      <c r="I7" s="808">
        <f t="shared" si="0"/>
        <v>2738642.25</v>
      </c>
      <c r="J7" s="803"/>
    </row>
    <row r="8" spans="1:12" ht="40.5" customHeight="1">
      <c r="A8" s="624">
        <v>5</v>
      </c>
      <c r="B8" s="623" t="s">
        <v>584</v>
      </c>
      <c r="C8" s="624" t="s">
        <v>585</v>
      </c>
      <c r="D8" s="625" t="s">
        <v>573</v>
      </c>
      <c r="E8" s="625">
        <v>809</v>
      </c>
      <c r="F8" s="625" t="s">
        <v>586</v>
      </c>
      <c r="G8" s="806">
        <v>75</v>
      </c>
      <c r="H8" s="809">
        <f>'[1]5. RIESP_II'!H23</f>
        <v>4226.41</v>
      </c>
      <c r="I8" s="808">
        <f t="shared" si="0"/>
        <v>316980.75</v>
      </c>
      <c r="J8" s="803"/>
    </row>
    <row r="9" spans="1:12" ht="40.5" customHeight="1">
      <c r="A9" s="624">
        <v>6</v>
      </c>
      <c r="B9" s="623" t="s">
        <v>587</v>
      </c>
      <c r="C9" s="624" t="s">
        <v>588</v>
      </c>
      <c r="D9" s="625" t="s">
        <v>573</v>
      </c>
      <c r="E9" s="625">
        <v>809</v>
      </c>
      <c r="F9" s="625" t="s">
        <v>589</v>
      </c>
      <c r="G9" s="806">
        <v>330</v>
      </c>
      <c r="H9" s="809">
        <f>'[1]6. TOPO'!H24</f>
        <v>2605.2800000000002</v>
      </c>
      <c r="I9" s="808">
        <f t="shared" si="0"/>
        <v>859742.4</v>
      </c>
      <c r="J9" s="803"/>
    </row>
    <row r="10" spans="1:12" ht="40.5" customHeight="1">
      <c r="A10" s="624">
        <v>7</v>
      </c>
      <c r="B10" s="623" t="s">
        <v>590</v>
      </c>
      <c r="C10" s="624" t="s">
        <v>591</v>
      </c>
      <c r="D10" s="625" t="s">
        <v>573</v>
      </c>
      <c r="E10" s="625">
        <v>809</v>
      </c>
      <c r="F10" s="625" t="s">
        <v>592</v>
      </c>
      <c r="G10" s="806">
        <v>242</v>
      </c>
      <c r="H10" s="809">
        <f>'[1]7.DIAG'!H31</f>
        <v>35773.26</v>
      </c>
      <c r="I10" s="808">
        <f t="shared" si="0"/>
        <v>8657128.9199999999</v>
      </c>
      <c r="J10" s="803"/>
    </row>
    <row r="11" spans="1:12" ht="40.5" customHeight="1">
      <c r="A11" s="624">
        <v>8</v>
      </c>
      <c r="B11" s="623" t="s">
        <v>593</v>
      </c>
      <c r="C11" s="624" t="s">
        <v>594</v>
      </c>
      <c r="D11" s="625" t="s">
        <v>573</v>
      </c>
      <c r="E11" s="625">
        <v>809</v>
      </c>
      <c r="F11" s="625" t="s">
        <v>589</v>
      </c>
      <c r="G11" s="806">
        <v>121</v>
      </c>
      <c r="H11" s="809">
        <f>'[1]8. AGRAI'!H19</f>
        <v>11985.6</v>
      </c>
      <c r="I11" s="808">
        <f t="shared" si="0"/>
        <v>1450257.6</v>
      </c>
      <c r="J11" s="803"/>
    </row>
    <row r="12" spans="1:12" ht="66.75" customHeight="1">
      <c r="A12" s="624">
        <v>9</v>
      </c>
      <c r="B12" s="623" t="s">
        <v>595</v>
      </c>
      <c r="C12" s="624" t="s">
        <v>596</v>
      </c>
      <c r="D12" s="625" t="s">
        <v>573</v>
      </c>
      <c r="E12" s="625">
        <v>809</v>
      </c>
      <c r="F12" s="625" t="s">
        <v>597</v>
      </c>
      <c r="G12" s="806">
        <v>15720</v>
      </c>
      <c r="H12" s="809">
        <f>'[1]9.  MONESP'!H32</f>
        <v>562.27</v>
      </c>
      <c r="I12" s="808">
        <f t="shared" si="0"/>
        <v>8838884.4000000004</v>
      </c>
      <c r="J12" s="803"/>
    </row>
    <row r="13" spans="1:12" ht="40.5" customHeight="1">
      <c r="A13" s="624">
        <v>10</v>
      </c>
      <c r="B13" s="623" t="s">
        <v>598</v>
      </c>
      <c r="C13" s="624" t="s">
        <v>599</v>
      </c>
      <c r="D13" s="625" t="s">
        <v>573</v>
      </c>
      <c r="E13" s="625">
        <v>809</v>
      </c>
      <c r="F13" s="625" t="s">
        <v>592</v>
      </c>
      <c r="G13" s="810">
        <v>330</v>
      </c>
      <c r="H13" s="809">
        <f>'[1]10. CAMFAU'!H25</f>
        <v>23864.27</v>
      </c>
      <c r="I13" s="808">
        <f t="shared" si="0"/>
        <v>7875209.1000000006</v>
      </c>
      <c r="J13" s="803"/>
    </row>
    <row r="14" spans="1:12" ht="24">
      <c r="A14" s="624">
        <v>11</v>
      </c>
      <c r="B14" s="623" t="s">
        <v>600</v>
      </c>
      <c r="C14" s="624" t="s">
        <v>601</v>
      </c>
      <c r="D14" s="625" t="s">
        <v>573</v>
      </c>
      <c r="E14" s="625">
        <v>809</v>
      </c>
      <c r="F14" s="625" t="s">
        <v>589</v>
      </c>
      <c r="G14" s="810">
        <v>42</v>
      </c>
      <c r="H14" s="809">
        <f>'[1]11.RES.GEO'!H22</f>
        <v>7141.46</v>
      </c>
      <c r="I14" s="808">
        <f t="shared" si="0"/>
        <v>299941.32</v>
      </c>
      <c r="J14" s="803"/>
    </row>
    <row r="15" spans="1:12" ht="24">
      <c r="A15" s="624">
        <v>12</v>
      </c>
      <c r="B15" s="623" t="s">
        <v>602</v>
      </c>
      <c r="C15" s="624" t="s">
        <v>603</v>
      </c>
      <c r="D15" s="625" t="s">
        <v>573</v>
      </c>
      <c r="E15" s="625">
        <v>809</v>
      </c>
      <c r="F15" s="625" t="s">
        <v>589</v>
      </c>
      <c r="G15" s="810">
        <v>42</v>
      </c>
      <c r="H15" s="809">
        <f>'[1]12. RES.FAU'!H24</f>
        <v>24922.36</v>
      </c>
      <c r="I15" s="808">
        <f t="shared" si="0"/>
        <v>1046739.12</v>
      </c>
      <c r="J15" s="803"/>
    </row>
    <row r="16" spans="1:12" ht="36">
      <c r="A16" s="624">
        <v>13</v>
      </c>
      <c r="B16" s="623" t="s">
        <v>604</v>
      </c>
      <c r="C16" s="624" t="s">
        <v>605</v>
      </c>
      <c r="D16" s="625" t="s">
        <v>573</v>
      </c>
      <c r="E16" s="625">
        <v>809</v>
      </c>
      <c r="F16" s="625" t="s">
        <v>606</v>
      </c>
      <c r="G16" s="806">
        <v>180</v>
      </c>
      <c r="H16" s="809">
        <f>'[1]13. VIBR-I'!H25</f>
        <v>8192.94</v>
      </c>
      <c r="I16" s="808">
        <f t="shared" si="0"/>
        <v>1474729.2000000002</v>
      </c>
      <c r="J16" s="803"/>
    </row>
    <row r="17" spans="1:11" ht="24">
      <c r="A17" s="624">
        <v>14</v>
      </c>
      <c r="B17" s="623" t="s">
        <v>607</v>
      </c>
      <c r="C17" s="624" t="s">
        <v>608</v>
      </c>
      <c r="D17" s="625" t="s">
        <v>573</v>
      </c>
      <c r="E17" s="625">
        <v>809</v>
      </c>
      <c r="F17" s="625" t="s">
        <v>609</v>
      </c>
      <c r="G17" s="806">
        <v>432</v>
      </c>
      <c r="H17" s="809">
        <f>'[1]14. VIBR-II'!H30</f>
        <v>5158.62</v>
      </c>
      <c r="I17" s="808">
        <f t="shared" si="0"/>
        <v>2228523.84</v>
      </c>
      <c r="J17" s="803"/>
    </row>
    <row r="18" spans="1:11" ht="36">
      <c r="A18" s="624">
        <v>15</v>
      </c>
      <c r="B18" s="623" t="s">
        <v>610</v>
      </c>
      <c r="C18" s="624" t="s">
        <v>611</v>
      </c>
      <c r="D18" s="625" t="s">
        <v>573</v>
      </c>
      <c r="E18" s="625">
        <v>809</v>
      </c>
      <c r="F18" s="625" t="s">
        <v>612</v>
      </c>
      <c r="G18" s="806">
        <v>60</v>
      </c>
      <c r="H18" s="809">
        <f>'[1]15. PINO'!H25</f>
        <v>9277.44</v>
      </c>
      <c r="I18" s="808">
        <f t="shared" si="0"/>
        <v>556646.40000000002</v>
      </c>
      <c r="J18" s="803"/>
    </row>
    <row r="19" spans="1:11" ht="24">
      <c r="A19" s="624">
        <v>16</v>
      </c>
      <c r="B19" s="623" t="s">
        <v>613</v>
      </c>
      <c r="C19" s="624" t="s">
        <v>614</v>
      </c>
      <c r="D19" s="625" t="s">
        <v>573</v>
      </c>
      <c r="E19" s="625">
        <v>809</v>
      </c>
      <c r="F19" s="625" t="s">
        <v>589</v>
      </c>
      <c r="G19" s="806">
        <v>15</v>
      </c>
      <c r="H19" s="809">
        <f>'[1]16. HIDROGEO'!H25</f>
        <v>31439.91</v>
      </c>
      <c r="I19" s="808">
        <f t="shared" si="0"/>
        <v>471598.65</v>
      </c>
      <c r="J19" s="803"/>
    </row>
    <row r="20" spans="1:11" ht="24.75" thickBot="1">
      <c r="A20" s="624">
        <v>17</v>
      </c>
      <c r="B20" s="623" t="s">
        <v>615</v>
      </c>
      <c r="C20" s="624" t="s">
        <v>616</v>
      </c>
      <c r="D20" s="625" t="s">
        <v>573</v>
      </c>
      <c r="E20" s="625">
        <v>809</v>
      </c>
      <c r="F20" s="625" t="s">
        <v>617</v>
      </c>
      <c r="G20" s="806">
        <v>180000</v>
      </c>
      <c r="H20" s="809">
        <f>'[1]17. GEOFÍSICA'!H26</f>
        <v>21.19</v>
      </c>
      <c r="I20" s="811">
        <f t="shared" si="0"/>
        <v>3814200</v>
      </c>
      <c r="J20" s="803"/>
    </row>
    <row r="21" spans="1:11">
      <c r="G21" s="2"/>
      <c r="H21" s="2"/>
      <c r="I21" s="2"/>
      <c r="J21" s="2"/>
      <c r="K21" s="2"/>
    </row>
    <row r="22" spans="1:11">
      <c r="G22" s="2"/>
      <c r="H22" s="2"/>
      <c r="I22" s="2"/>
      <c r="J22" s="2"/>
      <c r="K22" s="2"/>
    </row>
    <row r="23" spans="1:11">
      <c r="G23" s="2"/>
      <c r="H23" s="2"/>
      <c r="I23" s="2"/>
      <c r="J23" s="2"/>
      <c r="K23" s="2"/>
    </row>
  </sheetData>
  <mergeCells count="1">
    <mergeCell ref="A1:I1"/>
  </mergeCells>
  <phoneticPr fontId="3" type="noConversion"/>
  <printOptions horizontalCentered="1" verticalCentered="1"/>
  <pageMargins left="0.25" right="0.25" top="0.75" bottom="0.75" header="0.3" footer="0.3"/>
  <pageSetup paperSize="9" scale="7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4799CF-789A-49B4-83B8-1B4EBC9321C8}">
  <sheetPr codeName="Planilha21">
    <tabColor theme="9" tint="0.39997558519241921"/>
    <pageSetUpPr fitToPage="1"/>
  </sheetPr>
  <dimension ref="A1:H31"/>
  <sheetViews>
    <sheetView showGridLines="0" zoomScale="90" zoomScaleNormal="90" zoomScaleSheetLayoutView="100" workbookViewId="0">
      <selection activeCell="H28" sqref="H28"/>
    </sheetView>
  </sheetViews>
  <sheetFormatPr defaultColWidth="9.28515625" defaultRowHeight="16.5" customHeight="1"/>
  <cols>
    <col min="1" max="1" width="10.85546875" style="1" customWidth="1"/>
    <col min="2" max="2" width="63.28515625" style="1" customWidth="1"/>
    <col min="3" max="3" width="12.5703125" style="1" customWidth="1"/>
    <col min="4" max="4" width="15.140625" style="1" customWidth="1"/>
    <col min="5" max="5" width="16.28515625" style="1" customWidth="1"/>
    <col min="6" max="6" width="18.85546875" style="1" customWidth="1"/>
    <col min="7" max="7" width="9.28515625" style="1" customWidth="1"/>
    <col min="8" max="8" width="15.5703125" style="1" bestFit="1" customWidth="1"/>
    <col min="9" max="16384" width="9.28515625" style="1"/>
  </cols>
  <sheetData>
    <row r="1" spans="1:8" ht="16.5" customHeight="1">
      <c r="A1" s="667" t="s">
        <v>35</v>
      </c>
      <c r="B1" s="668"/>
      <c r="C1" s="668"/>
      <c r="D1" s="668"/>
      <c r="E1" s="668"/>
      <c r="F1" s="669"/>
    </row>
    <row r="2" spans="1:8" ht="16.5" customHeight="1">
      <c r="A2" s="670" t="s">
        <v>36</v>
      </c>
      <c r="B2" s="671"/>
      <c r="C2" s="671"/>
      <c r="D2" s="671"/>
      <c r="E2" s="671"/>
      <c r="F2" s="672"/>
    </row>
    <row r="3" spans="1:8" ht="16.5" customHeight="1">
      <c r="A3" s="673" t="s">
        <v>37</v>
      </c>
      <c r="B3" s="674"/>
      <c r="C3" s="674"/>
      <c r="D3" s="674"/>
      <c r="E3" s="674"/>
      <c r="F3" s="675"/>
    </row>
    <row r="4" spans="1:8" ht="28.5" customHeight="1">
      <c r="A4" s="106" t="s">
        <v>38</v>
      </c>
      <c r="B4" s="665" t="s">
        <v>39</v>
      </c>
      <c r="C4" s="665"/>
      <c r="D4" s="665"/>
      <c r="E4" s="665"/>
      <c r="F4" s="666"/>
    </row>
    <row r="5" spans="1:8" ht="16.5" customHeight="1">
      <c r="A5" s="107" t="s">
        <v>40</v>
      </c>
      <c r="B5" s="1" t="s">
        <v>41</v>
      </c>
      <c r="F5" s="108"/>
    </row>
    <row r="6" spans="1:8" ht="16.5" customHeight="1">
      <c r="A6" s="109" t="s">
        <v>42</v>
      </c>
      <c r="B6" s="110" t="s">
        <v>43</v>
      </c>
      <c r="C6" s="111"/>
      <c r="D6" s="111"/>
      <c r="E6" s="111"/>
      <c r="F6" s="112"/>
    </row>
    <row r="7" spans="1:8" ht="30">
      <c r="A7" s="113" t="s">
        <v>44</v>
      </c>
      <c r="B7" s="113" t="s">
        <v>45</v>
      </c>
      <c r="C7" s="113" t="s">
        <v>46</v>
      </c>
      <c r="D7" s="113" t="s">
        <v>47</v>
      </c>
      <c r="E7" s="114" t="s">
        <v>48</v>
      </c>
      <c r="F7" s="114" t="s">
        <v>49</v>
      </c>
    </row>
    <row r="8" spans="1:8" ht="17.45" customHeight="1">
      <c r="A8" s="115" t="e">
        <f>PRODUTOS!#REF!</f>
        <v>#REF!</v>
      </c>
      <c r="B8" s="116" t="e">
        <f>PRODUTOS!#REF!</f>
        <v>#REF!</v>
      </c>
      <c r="C8" s="116"/>
      <c r="D8" s="116"/>
      <c r="E8" s="116"/>
      <c r="F8" s="117" t="e">
        <f>SUM(F9:F13)</f>
        <v>#REF!</v>
      </c>
      <c r="H8" s="45"/>
    </row>
    <row r="9" spans="1:8" ht="17.45" customHeight="1">
      <c r="A9" s="131" t="e">
        <f>PRODUTOS!#REF!</f>
        <v>#REF!</v>
      </c>
      <c r="B9" s="132" t="e">
        <f>PRODUTOS!#REF!</f>
        <v>#REF!</v>
      </c>
      <c r="C9" s="131" t="e">
        <f>PRODUTOS!#REF!</f>
        <v>#REF!</v>
      </c>
      <c r="D9" s="133" t="e">
        <f>PRODUTOS!#REF!</f>
        <v>#REF!</v>
      </c>
      <c r="E9" s="134" t="e">
        <f>PRODUTOS!#REF!</f>
        <v>#REF!</v>
      </c>
      <c r="F9" s="104" t="e">
        <f>PRODUTOS!#REF!</f>
        <v>#REF!</v>
      </c>
    </row>
    <row r="10" spans="1:8" ht="17.45" customHeight="1">
      <c r="A10" s="131" t="e">
        <f>PRODUTOS!#REF!</f>
        <v>#REF!</v>
      </c>
      <c r="B10" s="132" t="e">
        <f>PRODUTOS!#REF!</f>
        <v>#REF!</v>
      </c>
      <c r="C10" s="131" t="e">
        <f>PRODUTOS!#REF!</f>
        <v>#REF!</v>
      </c>
      <c r="D10" s="133" t="e">
        <f>PRODUTOS!#REF!</f>
        <v>#REF!</v>
      </c>
      <c r="E10" s="134" t="e">
        <f>PRODUTOS!#REF!</f>
        <v>#REF!</v>
      </c>
      <c r="F10" s="104" t="e">
        <f>PRODUTOS!#REF!</f>
        <v>#REF!</v>
      </c>
    </row>
    <row r="11" spans="1:8" ht="17.45" customHeight="1">
      <c r="A11" s="131" t="e">
        <f>PRODUTOS!#REF!</f>
        <v>#REF!</v>
      </c>
      <c r="B11" s="132" t="e">
        <f>PRODUTOS!#REF!</f>
        <v>#REF!</v>
      </c>
      <c r="C11" s="131" t="e">
        <f>PRODUTOS!#REF!</f>
        <v>#REF!</v>
      </c>
      <c r="D11" s="133" t="e">
        <f>PRODUTOS!#REF!</f>
        <v>#REF!</v>
      </c>
      <c r="E11" s="134" t="e">
        <f>PRODUTOS!#REF!</f>
        <v>#REF!</v>
      </c>
      <c r="F11" s="104" t="e">
        <f>PRODUTOS!#REF!</f>
        <v>#REF!</v>
      </c>
    </row>
    <row r="12" spans="1:8" ht="17.45" customHeight="1">
      <c r="A12" s="131" t="e">
        <f>PRODUTOS!#REF!</f>
        <v>#REF!</v>
      </c>
      <c r="B12" s="132" t="e">
        <f>PRODUTOS!#REF!</f>
        <v>#REF!</v>
      </c>
      <c r="C12" s="131" t="e">
        <f>PRODUTOS!#REF!</f>
        <v>#REF!</v>
      </c>
      <c r="D12" s="133" t="e">
        <f>PRODUTOS!#REF!</f>
        <v>#REF!</v>
      </c>
      <c r="E12" s="134" t="e">
        <f>PRODUTOS!#REF!</f>
        <v>#REF!</v>
      </c>
      <c r="F12" s="104" t="e">
        <f>PRODUTOS!#REF!</f>
        <v>#REF!</v>
      </c>
    </row>
    <row r="13" spans="1:8" ht="17.45" customHeight="1">
      <c r="A13" s="131" t="e">
        <f>PRODUTOS!#REF!</f>
        <v>#REF!</v>
      </c>
      <c r="B13" s="132" t="e">
        <f>PRODUTOS!#REF!</f>
        <v>#REF!</v>
      </c>
      <c r="C13" s="131" t="e">
        <f>PRODUTOS!#REF!</f>
        <v>#REF!</v>
      </c>
      <c r="D13" s="133" t="e">
        <f>PRODUTOS!#REF!</f>
        <v>#REF!</v>
      </c>
      <c r="E13" s="134" t="e">
        <f>PRODUTOS!#REF!</f>
        <v>#REF!</v>
      </c>
      <c r="F13" s="104" t="e">
        <f>PRODUTOS!#REF!</f>
        <v>#REF!</v>
      </c>
    </row>
    <row r="14" spans="1:8" ht="17.45" customHeight="1">
      <c r="A14" s="120" t="e">
        <f>PRODUTOS!#REF!</f>
        <v>#REF!</v>
      </c>
      <c r="B14" s="118" t="e">
        <f>PRODUTOS!#REF!</f>
        <v>#REF!</v>
      </c>
      <c r="C14" s="118"/>
      <c r="D14" s="118"/>
      <c r="E14" s="118"/>
      <c r="F14" s="119" t="e">
        <f>SUM(F15:F16)</f>
        <v>#REF!</v>
      </c>
    </row>
    <row r="15" spans="1:8" ht="17.45" customHeight="1">
      <c r="A15" s="130" t="e">
        <f>PRODUTOS!#REF!</f>
        <v>#REF!</v>
      </c>
      <c r="B15" s="105" t="e">
        <f>PRODUTOS!#REF!</f>
        <v>#REF!</v>
      </c>
      <c r="C15" s="102" t="e">
        <f>PRODUTOS!#REF!</f>
        <v>#REF!</v>
      </c>
      <c r="D15" s="103" t="e">
        <f>PRODUTOS!#REF!</f>
        <v>#REF!</v>
      </c>
      <c r="E15" s="104" t="e">
        <f>PRODUTOS!#REF!</f>
        <v>#REF!</v>
      </c>
      <c r="F15" s="104" t="e">
        <f>PRODUTOS!#REF!</f>
        <v>#REF!</v>
      </c>
    </row>
    <row r="16" spans="1:8" ht="17.45" customHeight="1">
      <c r="A16" s="130" t="e">
        <f>PRODUTOS!#REF!</f>
        <v>#REF!</v>
      </c>
      <c r="B16" s="149" t="e">
        <f>PRODUTOS!#REF!</f>
        <v>#REF!</v>
      </c>
      <c r="C16" s="102" t="e">
        <f>PRODUTOS!#REF!</f>
        <v>#REF!</v>
      </c>
      <c r="D16" s="103" t="e">
        <f>PRODUTOS!#REF!</f>
        <v>#REF!</v>
      </c>
      <c r="E16" s="104" t="e">
        <f>PRODUTOS!#REF!</f>
        <v>#REF!</v>
      </c>
      <c r="F16" s="104" t="e">
        <f>PRODUTOS!#REF!</f>
        <v>#REF!</v>
      </c>
    </row>
    <row r="17" spans="1:6" ht="17.45" customHeight="1">
      <c r="A17" s="120" t="e">
        <f>PRODUTOS!#REF!</f>
        <v>#REF!</v>
      </c>
      <c r="B17" s="118" t="e">
        <f>PRODUTOS!#REF!</f>
        <v>#REF!</v>
      </c>
      <c r="C17" s="118"/>
      <c r="D17" s="118"/>
      <c r="E17" s="118"/>
      <c r="F17" s="119" t="e">
        <f>SUM(F18:F19)</f>
        <v>#REF!</v>
      </c>
    </row>
    <row r="18" spans="1:6" ht="32.1" customHeight="1">
      <c r="A18" s="130" t="e">
        <f>PRODUTOS!#REF!</f>
        <v>#REF!</v>
      </c>
      <c r="B18" s="105" t="e">
        <f>PRODUTOS!#REF!</f>
        <v>#REF!</v>
      </c>
      <c r="C18" s="102" t="e">
        <f>PRODUTOS!#REF!</f>
        <v>#REF!</v>
      </c>
      <c r="D18" s="103" t="e">
        <f>PRODUTOS!#REF!</f>
        <v>#REF!</v>
      </c>
      <c r="E18" s="104" t="e">
        <f>PRODUTOS!#REF!</f>
        <v>#REF!</v>
      </c>
      <c r="F18" s="104" t="e">
        <f>PRODUTOS!#REF!</f>
        <v>#REF!</v>
      </c>
    </row>
    <row r="19" spans="1:6" ht="17.45" customHeight="1">
      <c r="A19" s="130" t="e">
        <f>PRODUTOS!#REF!</f>
        <v>#REF!</v>
      </c>
      <c r="B19" s="135" t="e">
        <f>PRODUTOS!#REF!</f>
        <v>#REF!</v>
      </c>
      <c r="C19" s="102" t="e">
        <f>PRODUTOS!#REF!</f>
        <v>#REF!</v>
      </c>
      <c r="D19" s="103" t="e">
        <f>PRODUTOS!#REF!</f>
        <v>#REF!</v>
      </c>
      <c r="E19" s="104" t="e">
        <f>PRODUTOS!#REF!</f>
        <v>#REF!</v>
      </c>
      <c r="F19" s="104" t="e">
        <f>PRODUTOS!#REF!</f>
        <v>#REF!</v>
      </c>
    </row>
    <row r="20" spans="1:6" ht="17.45" customHeight="1">
      <c r="A20" s="120" t="e">
        <f>PRODUTOS!#REF!</f>
        <v>#REF!</v>
      </c>
      <c r="B20" s="121" t="e">
        <f>PRODUTOS!#REF!</f>
        <v>#REF!</v>
      </c>
      <c r="C20" s="118"/>
      <c r="D20" s="118"/>
      <c r="E20" s="118"/>
      <c r="F20" s="119" t="e">
        <f>SUM(F21:F24)</f>
        <v>#REF!</v>
      </c>
    </row>
    <row r="21" spans="1:6" ht="31.5" customHeight="1">
      <c r="A21" s="136" t="e">
        <f>PRODUTOS!#REF!</f>
        <v>#REF!</v>
      </c>
      <c r="B21" s="137" t="e">
        <f>PRODUTOS!#REF!</f>
        <v>#REF!</v>
      </c>
      <c r="C21" s="136" t="e">
        <f>PRODUTOS!#REF!</f>
        <v>#REF!</v>
      </c>
      <c r="D21" s="136" t="e">
        <f>PRODUTOS!#REF!</f>
        <v>#REF!</v>
      </c>
      <c r="E21" s="138" t="e">
        <f>PRODUTOS!#REF!</f>
        <v>#REF!</v>
      </c>
      <c r="F21" s="138" t="e">
        <f>PRODUTOS!#REF!</f>
        <v>#REF!</v>
      </c>
    </row>
    <row r="22" spans="1:6" ht="31.5" customHeight="1">
      <c r="A22" s="130" t="e">
        <f>PRODUTOS!#REF!</f>
        <v>#REF!</v>
      </c>
      <c r="B22" s="105" t="e">
        <f>PRODUTOS!#REF!</f>
        <v>#REF!</v>
      </c>
      <c r="C22" s="102" t="e">
        <f>PRODUTOS!#REF!</f>
        <v>#REF!</v>
      </c>
      <c r="D22" s="103" t="e">
        <f>PRODUTOS!#REF!</f>
        <v>#REF!</v>
      </c>
      <c r="E22" s="104" t="e">
        <f>PRODUTOS!#REF!</f>
        <v>#REF!</v>
      </c>
      <c r="F22" s="104" t="e">
        <f>PRODUTOS!#REF!</f>
        <v>#REF!</v>
      </c>
    </row>
    <row r="23" spans="1:6" ht="17.45" customHeight="1">
      <c r="A23" s="130" t="e">
        <f>PRODUTOS!#REF!</f>
        <v>#REF!</v>
      </c>
      <c r="B23" s="105" t="e">
        <f>PRODUTOS!#REF!</f>
        <v>#REF!</v>
      </c>
      <c r="C23" s="102" t="e">
        <f>PRODUTOS!#REF!</f>
        <v>#REF!</v>
      </c>
      <c r="D23" s="103" t="e">
        <f>PRODUTOS!#REF!</f>
        <v>#REF!</v>
      </c>
      <c r="E23" s="104" t="e">
        <f>PRODUTOS!#REF!</f>
        <v>#REF!</v>
      </c>
      <c r="F23" s="104" t="e">
        <f>PRODUTOS!#REF!</f>
        <v>#REF!</v>
      </c>
    </row>
    <row r="24" spans="1:6" ht="17.45" customHeight="1">
      <c r="A24" s="130" t="e">
        <f>PRODUTOS!#REF!</f>
        <v>#REF!</v>
      </c>
      <c r="B24" s="105" t="e">
        <f>PRODUTOS!#REF!</f>
        <v>#REF!</v>
      </c>
      <c r="C24" s="102" t="e">
        <f>PRODUTOS!#REF!</f>
        <v>#REF!</v>
      </c>
      <c r="D24" s="103" t="e">
        <f>PRODUTOS!#REF!</f>
        <v>#REF!</v>
      </c>
      <c r="E24" s="104" t="e">
        <f>PRODUTOS!#REF!</f>
        <v>#REF!</v>
      </c>
      <c r="F24" s="104" t="e">
        <f>PRODUTOS!#REF!</f>
        <v>#REF!</v>
      </c>
    </row>
    <row r="25" spans="1:6" ht="17.45" customHeight="1">
      <c r="A25" s="120" t="e">
        <f>PRODUTOS!#REF!</f>
        <v>#REF!</v>
      </c>
      <c r="B25" s="121" t="e">
        <f>PRODUTOS!#REF!</f>
        <v>#REF!</v>
      </c>
      <c r="C25" s="118"/>
      <c r="D25" s="118"/>
      <c r="E25" s="118"/>
      <c r="F25" s="119" t="e">
        <f>SUM(F26)</f>
        <v>#REF!</v>
      </c>
    </row>
    <row r="26" spans="1:6" ht="17.45" customHeight="1">
      <c r="A26" s="136" t="e">
        <f>PRODUTOS!#REF!</f>
        <v>#REF!</v>
      </c>
      <c r="B26" s="137" t="e">
        <f>PRODUTOS!#REF!</f>
        <v>#REF!</v>
      </c>
      <c r="C26" s="136" t="e">
        <f>PRODUTOS!#REF!</f>
        <v>#REF!</v>
      </c>
      <c r="D26" s="136" t="e">
        <f>PRODUTOS!#REF!</f>
        <v>#REF!</v>
      </c>
      <c r="E26" s="138" t="e">
        <f>PRODUTOS!#REF!</f>
        <v>#REF!</v>
      </c>
      <c r="F26" s="138" t="e">
        <f>PRODUTOS!#REF!</f>
        <v>#REF!</v>
      </c>
    </row>
    <row r="27" spans="1:6" ht="17.45" customHeight="1">
      <c r="A27" s="120" t="e">
        <f>PRODUTOS!#REF!</f>
        <v>#REF!</v>
      </c>
      <c r="B27" s="121" t="e">
        <f>PRODUTOS!#REF!</f>
        <v>#REF!</v>
      </c>
      <c r="C27" s="118"/>
      <c r="D27" s="118"/>
      <c r="E27" s="118"/>
      <c r="F27" s="119" t="e">
        <f>SUM(F28)</f>
        <v>#REF!</v>
      </c>
    </row>
    <row r="28" spans="1:6" ht="17.45" customHeight="1">
      <c r="A28" s="130" t="e">
        <f>PRODUTOS!#REF!</f>
        <v>#REF!</v>
      </c>
      <c r="B28" s="105" t="e">
        <f>PRODUTOS!#REF!</f>
        <v>#REF!</v>
      </c>
      <c r="C28" s="102" t="e">
        <f>PRODUTOS!#REF!</f>
        <v>#REF!</v>
      </c>
      <c r="D28" s="103" t="e">
        <f>PRODUTOS!#REF!</f>
        <v>#REF!</v>
      </c>
      <c r="E28" s="104" t="e">
        <f>PRODUTOS!#REF!</f>
        <v>#REF!</v>
      </c>
      <c r="F28" s="104" t="e">
        <f>PRODUTOS!#REF!</f>
        <v>#REF!</v>
      </c>
    </row>
    <row r="29" spans="1:6" ht="17.45" customHeight="1">
      <c r="A29" s="120" t="e">
        <f>PRODUTOS!#REF!</f>
        <v>#REF!</v>
      </c>
      <c r="B29" s="121" t="e">
        <f>PRODUTOS!#REF!</f>
        <v>#REF!</v>
      </c>
      <c r="C29" s="118"/>
      <c r="D29" s="118"/>
      <c r="E29" s="118"/>
      <c r="F29" s="119" t="e">
        <f>SUM(F30)</f>
        <v>#REF!</v>
      </c>
    </row>
    <row r="30" spans="1:6" ht="17.45" customHeight="1">
      <c r="A30" s="130" t="e">
        <f>PRODUTOS!#REF!</f>
        <v>#REF!</v>
      </c>
      <c r="B30" s="149" t="e">
        <f>PRODUTOS!#REF!</f>
        <v>#REF!</v>
      </c>
      <c r="C30" s="102" t="s">
        <v>50</v>
      </c>
      <c r="D30" s="103" t="e">
        <f>PRODUTOS!#REF!</f>
        <v>#REF!</v>
      </c>
      <c r="E30" s="104" t="e">
        <f>PRODUTOS!#REF!</f>
        <v>#REF!</v>
      </c>
      <c r="F30" s="104" t="e">
        <f>PRODUTOS!#REF!</f>
        <v>#REF!</v>
      </c>
    </row>
    <row r="31" spans="1:6" ht="17.45" customHeight="1">
      <c r="A31" s="122"/>
      <c r="B31" s="118"/>
      <c r="C31" s="118"/>
      <c r="D31" s="118"/>
      <c r="E31" s="150" t="s">
        <v>51</v>
      </c>
      <c r="F31" s="119" t="e">
        <f>SUM(F8,F14,F17,F20,F25,F27,F29)</f>
        <v>#REF!</v>
      </c>
    </row>
  </sheetData>
  <mergeCells count="4">
    <mergeCell ref="B4:F4"/>
    <mergeCell ref="A1:F1"/>
    <mergeCell ref="A2:F2"/>
    <mergeCell ref="A3:F3"/>
  </mergeCells>
  <phoneticPr fontId="3" type="noConversion"/>
  <pageMargins left="0.511811024" right="0.511811024" top="0.78740157499999996" bottom="0.78740157499999996" header="0.31496062000000002" footer="0.31496062000000002"/>
  <pageSetup paperSize="9" scale="6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19647-A415-4867-9919-A995D6AA9EB5}">
  <sheetPr>
    <tabColor theme="8"/>
    <pageSetUpPr fitToPage="1"/>
  </sheetPr>
  <dimension ref="A1:K60"/>
  <sheetViews>
    <sheetView showGridLines="0" zoomScale="75" zoomScaleNormal="75" zoomScaleSheetLayoutView="80" workbookViewId="0">
      <selection activeCell="B26" sqref="B26"/>
    </sheetView>
  </sheetViews>
  <sheetFormatPr defaultColWidth="9.28515625" defaultRowHeight="12.75"/>
  <cols>
    <col min="1" max="2" width="11.5703125" style="4" customWidth="1"/>
    <col min="3" max="3" width="45.5703125" style="4" customWidth="1"/>
    <col min="4" max="4" width="16.7109375" style="4" customWidth="1"/>
    <col min="5" max="6" width="9.140625" style="4"/>
    <col min="7" max="8" width="17.42578125" style="4" bestFit="1" customWidth="1"/>
    <col min="9" max="9" width="12.42578125" style="4" customWidth="1"/>
    <col min="10" max="10" width="9.28515625" style="4" customWidth="1"/>
    <col min="11" max="11" width="3.42578125" style="4" customWidth="1"/>
    <col min="12" max="13" width="9.28515625" style="4" customWidth="1"/>
    <col min="14" max="14" width="9.28515625" style="4"/>
    <col min="15" max="15" width="2.7109375" style="4" customWidth="1"/>
    <col min="16" max="16384" width="9.28515625" style="4"/>
  </cols>
  <sheetData>
    <row r="1" spans="1:11" ht="17.25" customHeight="1">
      <c r="A1" s="28" t="e">
        <f>PRODUTOS!#REF!</f>
        <v>#REF!</v>
      </c>
      <c r="B1" s="71"/>
      <c r="C1" s="71"/>
      <c r="D1" s="71"/>
      <c r="E1" s="71"/>
      <c r="F1" s="71"/>
      <c r="G1" s="71"/>
      <c r="H1" s="72"/>
      <c r="J1" s="46"/>
      <c r="K1" s="47"/>
    </row>
    <row r="2" spans="1:11" ht="17.25" customHeight="1">
      <c r="A2" s="73" t="s">
        <v>52</v>
      </c>
      <c r="B2" s="29"/>
      <c r="C2" s="29"/>
      <c r="D2" s="29"/>
      <c r="E2" s="29"/>
      <c r="F2" s="29"/>
      <c r="G2" s="29"/>
      <c r="H2" s="74"/>
    </row>
    <row r="3" spans="1:11" ht="17.25" customHeight="1">
      <c r="A3" s="123" t="e">
        <f>PRODUTOS!#REF!</f>
        <v>#REF!</v>
      </c>
      <c r="B3" s="31" t="e">
        <f>PRODUTOS!#REF!</f>
        <v>#REF!</v>
      </c>
      <c r="C3" s="32"/>
      <c r="D3" s="32"/>
      <c r="E3" s="32"/>
      <c r="F3" s="32"/>
      <c r="G3" s="32"/>
      <c r="H3" s="75"/>
    </row>
    <row r="4" spans="1:11" ht="17.25" customHeight="1">
      <c r="A4" s="89" t="s">
        <v>53</v>
      </c>
      <c r="B4" s="81" t="e">
        <f>PRODUTOS!#REF!</f>
        <v>#REF!</v>
      </c>
      <c r="C4" s="82"/>
      <c r="D4" s="83"/>
      <c r="E4" s="84"/>
      <c r="F4" s="83"/>
      <c r="G4" s="128" t="s">
        <v>54</v>
      </c>
      <c r="H4" s="76">
        <v>36</v>
      </c>
    </row>
    <row r="5" spans="1:11" ht="17.25" customHeight="1">
      <c r="A5" s="677" t="s">
        <v>44</v>
      </c>
      <c r="B5" s="676" t="s">
        <v>55</v>
      </c>
      <c r="C5" s="676" t="s">
        <v>56</v>
      </c>
      <c r="D5" s="676" t="s">
        <v>46</v>
      </c>
      <c r="E5" s="676" t="s">
        <v>47</v>
      </c>
      <c r="F5" s="676"/>
      <c r="G5" s="676" t="s">
        <v>57</v>
      </c>
      <c r="H5" s="676"/>
    </row>
    <row r="6" spans="1:11" ht="17.25" customHeight="1">
      <c r="A6" s="678"/>
      <c r="B6" s="678"/>
      <c r="C6" s="678"/>
      <c r="D6" s="678"/>
      <c r="E6" s="20" t="s">
        <v>58</v>
      </c>
      <c r="F6" s="20" t="s">
        <v>59</v>
      </c>
      <c r="G6" s="20" t="s">
        <v>60</v>
      </c>
      <c r="H6" s="20" t="s">
        <v>59</v>
      </c>
    </row>
    <row r="7" spans="1:11" ht="17.25" customHeight="1">
      <c r="A7" s="21" t="s">
        <v>61</v>
      </c>
      <c r="B7" s="22" t="s">
        <v>61</v>
      </c>
      <c r="C7" s="23" t="s">
        <v>62</v>
      </c>
      <c r="D7" s="23"/>
      <c r="E7" s="23"/>
      <c r="F7" s="23"/>
      <c r="G7" s="23"/>
      <c r="H7" s="24"/>
      <c r="I7" s="63"/>
      <c r="J7" s="63"/>
    </row>
    <row r="8" spans="1:11" ht="17.25" customHeight="1">
      <c r="A8" s="21">
        <v>1</v>
      </c>
      <c r="B8" s="22" t="s">
        <v>61</v>
      </c>
      <c r="C8" s="25" t="s">
        <v>63</v>
      </c>
      <c r="D8" s="25"/>
      <c r="E8" s="25"/>
      <c r="F8" s="25"/>
      <c r="G8" s="25"/>
      <c r="H8" s="26"/>
    </row>
    <row r="9" spans="1:11" ht="17.25" customHeight="1">
      <c r="A9" s="19" t="s">
        <v>64</v>
      </c>
      <c r="B9" s="5" t="str">
        <f>_xlfn.XLOOKUP(C9,'Preços de Referência'!B:B,'Preços de Referência'!A:A)</f>
        <v>P8173</v>
      </c>
      <c r="C9" s="62" t="s">
        <v>65</v>
      </c>
      <c r="D9" s="8" t="s">
        <v>66</v>
      </c>
      <c r="E9" s="9">
        <v>0</v>
      </c>
      <c r="F9" s="9">
        <f>TRUNC(E9*$H$4,2)</f>
        <v>0</v>
      </c>
      <c r="G9" s="10">
        <f>VLOOKUP(B9,'Preços de Referência'!A:C,3,0)</f>
        <v>7213.77</v>
      </c>
      <c r="H9" s="10">
        <f>TRUNC(F9*G9,2)</f>
        <v>0</v>
      </c>
      <c r="I9" s="59"/>
      <c r="K9" s="59"/>
    </row>
    <row r="10" spans="1:11" ht="17.25" customHeight="1">
      <c r="A10" s="19" t="s">
        <v>67</v>
      </c>
      <c r="B10" s="5" t="str">
        <f>_xlfn.XLOOKUP(C10,'Preços de Referência'!B:B,'Preços de Referência'!A:A)</f>
        <v>P8174</v>
      </c>
      <c r="C10" s="62" t="s">
        <v>68</v>
      </c>
      <c r="D10" s="8" t="s">
        <v>66</v>
      </c>
      <c r="E10" s="9">
        <v>0</v>
      </c>
      <c r="F10" s="9">
        <f>TRUNC(E10*$H$4,2)</f>
        <v>0</v>
      </c>
      <c r="G10" s="10">
        <f>VLOOKUP(B10,'Preços de Referência'!A:C,3,0)</f>
        <v>9250.7099999999991</v>
      </c>
      <c r="H10" s="10">
        <f t="shared" ref="H10:H35" si="0">TRUNC(F10*G10,2)</f>
        <v>0</v>
      </c>
      <c r="I10" s="59"/>
      <c r="K10" s="59"/>
    </row>
    <row r="11" spans="1:11" ht="17.25" customHeight="1">
      <c r="A11" s="19" t="s">
        <v>69</v>
      </c>
      <c r="B11" s="5" t="str">
        <f>_xlfn.XLOOKUP(C11,'Preços de Referência'!B:B,'Preços de Referência'!A:A)</f>
        <v>P8001</v>
      </c>
      <c r="C11" s="62" t="s">
        <v>70</v>
      </c>
      <c r="D11" s="8" t="s">
        <v>66</v>
      </c>
      <c r="E11" s="9">
        <v>0</v>
      </c>
      <c r="F11" s="9">
        <f t="shared" ref="F11:F35" si="1">TRUNC(E11*$H$4,2)</f>
        <v>0</v>
      </c>
      <c r="G11" s="10">
        <f>VLOOKUP(B11,'Preços de Referência'!A:C,3,0)</f>
        <v>9648.3700000000008</v>
      </c>
      <c r="H11" s="10">
        <f t="shared" si="0"/>
        <v>0</v>
      </c>
      <c r="I11" s="59"/>
      <c r="K11" s="59"/>
    </row>
    <row r="12" spans="1:11" ht="17.25" customHeight="1">
      <c r="A12" s="19" t="s">
        <v>71</v>
      </c>
      <c r="B12" s="5" t="str">
        <f>_xlfn.XLOOKUP(C12,'Preços de Referência'!B:B,'Preços de Referência'!A:A)</f>
        <v>P8002</v>
      </c>
      <c r="C12" s="62" t="s">
        <v>72</v>
      </c>
      <c r="D12" s="8" t="s">
        <v>66</v>
      </c>
      <c r="E12" s="9" t="e">
        <f>#REF!</f>
        <v>#REF!</v>
      </c>
      <c r="F12" s="9" t="e">
        <f t="shared" si="1"/>
        <v>#REF!</v>
      </c>
      <c r="G12" s="10">
        <f>VLOOKUP(B12,'Preços de Referência'!A:C,3,0)</f>
        <v>12506.56</v>
      </c>
      <c r="H12" s="10" t="e">
        <f t="shared" si="0"/>
        <v>#REF!</v>
      </c>
      <c r="I12" s="59"/>
      <c r="K12" s="59"/>
    </row>
    <row r="13" spans="1:11" ht="17.25" customHeight="1">
      <c r="A13" s="19" t="s">
        <v>73</v>
      </c>
      <c r="B13" s="5" t="str">
        <f>_xlfn.XLOOKUP(C13,'Preços de Referência'!B:B,'Preços de Referência'!A:A)</f>
        <v>P8008</v>
      </c>
      <c r="C13" s="62" t="s">
        <v>74</v>
      </c>
      <c r="D13" s="8" t="s">
        <v>66</v>
      </c>
      <c r="E13" s="9">
        <v>0</v>
      </c>
      <c r="F13" s="9">
        <f>TRUNC(E13*$H$4,2)</f>
        <v>0</v>
      </c>
      <c r="G13" s="10">
        <f>VLOOKUP(B13,'Preços de Referência'!A:C,3,0)</f>
        <v>11354.38</v>
      </c>
      <c r="H13" s="10">
        <f t="shared" si="0"/>
        <v>0</v>
      </c>
      <c r="I13" s="59"/>
      <c r="K13" s="59"/>
    </row>
    <row r="14" spans="1:11" ht="17.25" customHeight="1">
      <c r="A14" s="19" t="s">
        <v>75</v>
      </c>
      <c r="B14" s="5" t="str">
        <f>_xlfn.XLOOKUP(C14,'Preços de Referência'!B:B,'Preços de Referência'!A:A)</f>
        <v>P8188</v>
      </c>
      <c r="C14" s="62" t="s">
        <v>76</v>
      </c>
      <c r="D14" s="8" t="s">
        <v>66</v>
      </c>
      <c r="E14" s="9">
        <v>0</v>
      </c>
      <c r="F14" s="9">
        <f t="shared" si="1"/>
        <v>0</v>
      </c>
      <c r="G14" s="10">
        <f>VLOOKUP(B14,'Preços de Referência'!A:C,3,0)</f>
        <v>13319.82</v>
      </c>
      <c r="H14" s="10">
        <f t="shared" si="0"/>
        <v>0</v>
      </c>
      <c r="I14" s="59"/>
      <c r="K14" s="59"/>
    </row>
    <row r="15" spans="1:11" ht="17.25" customHeight="1">
      <c r="A15" s="19" t="s">
        <v>77</v>
      </c>
      <c r="B15" s="5" t="str">
        <f>_xlfn.XLOOKUP(C15,'Preços de Referência'!B:B,'Preços de Referência'!A:A)</f>
        <v>P8190</v>
      </c>
      <c r="C15" s="62" t="s">
        <v>78</v>
      </c>
      <c r="D15" s="8" t="s">
        <v>66</v>
      </c>
      <c r="E15" s="9">
        <v>0</v>
      </c>
      <c r="F15" s="9">
        <f t="shared" si="1"/>
        <v>0</v>
      </c>
      <c r="G15" s="10">
        <f>VLOOKUP(B15,'Preços de Referência'!A:C,3,0)</f>
        <v>7951.38</v>
      </c>
      <c r="H15" s="10">
        <f t="shared" si="0"/>
        <v>0</v>
      </c>
      <c r="I15" s="59"/>
      <c r="K15" s="59"/>
    </row>
    <row r="16" spans="1:11" ht="17.25" customHeight="1">
      <c r="A16" s="19" t="s">
        <v>79</v>
      </c>
      <c r="B16" s="5" t="str">
        <f>_xlfn.XLOOKUP(C16,'Preços de Referência'!B:B,'Preços de Referência'!A:A)</f>
        <v>P8020</v>
      </c>
      <c r="C16" s="62" t="s">
        <v>80</v>
      </c>
      <c r="D16" s="8" t="s">
        <v>66</v>
      </c>
      <c r="E16" s="9">
        <v>0</v>
      </c>
      <c r="F16" s="9">
        <f t="shared" si="1"/>
        <v>0</v>
      </c>
      <c r="G16" s="10">
        <f>VLOOKUP(B16,'Preços de Referência'!A:C,3,0)</f>
        <v>8932.4699999999993</v>
      </c>
      <c r="H16" s="10">
        <f t="shared" si="0"/>
        <v>0</v>
      </c>
      <c r="I16" s="59"/>
      <c r="K16" s="59"/>
    </row>
    <row r="17" spans="1:11" ht="17.25" customHeight="1">
      <c r="A17" s="19" t="s">
        <v>81</v>
      </c>
      <c r="B17" s="5" t="str">
        <f>_xlfn.XLOOKUP(C17,'Preços de Referência'!B:B,'Preços de Referência'!A:A)</f>
        <v>P8033</v>
      </c>
      <c r="C17" s="62" t="s">
        <v>82</v>
      </c>
      <c r="D17" s="8" t="s">
        <v>66</v>
      </c>
      <c r="E17" s="9" t="e">
        <f>#REF!</f>
        <v>#REF!</v>
      </c>
      <c r="F17" s="9" t="e">
        <f>TRUNC(E17*$H$4,2)</f>
        <v>#REF!</v>
      </c>
      <c r="G17" s="10">
        <f>VLOOKUP(B17,'Preços de Referência'!A:C,3,0)</f>
        <v>8852.4500000000007</v>
      </c>
      <c r="H17" s="10" t="e">
        <f t="shared" si="0"/>
        <v>#REF!</v>
      </c>
      <c r="I17" s="59"/>
      <c r="K17" s="59"/>
    </row>
    <row r="18" spans="1:11" ht="17.25" customHeight="1">
      <c r="A18" s="19" t="s">
        <v>83</v>
      </c>
      <c r="B18" s="5" t="str">
        <f>_xlfn.XLOOKUP(C18,'Preços de Referência'!B:B,'Preços de Referência'!A:A)</f>
        <v>P8044</v>
      </c>
      <c r="C18" s="62" t="s">
        <v>84</v>
      </c>
      <c r="D18" s="8" t="s">
        <v>66</v>
      </c>
      <c r="E18" s="9">
        <v>0</v>
      </c>
      <c r="F18" s="9">
        <f t="shared" si="1"/>
        <v>0</v>
      </c>
      <c r="G18" s="10">
        <f>VLOOKUP(B18,'Preços de Referência'!A:C,3,0)</f>
        <v>34464.03</v>
      </c>
      <c r="H18" s="10">
        <f t="shared" si="0"/>
        <v>0</v>
      </c>
      <c r="I18" s="59"/>
      <c r="K18" s="59"/>
    </row>
    <row r="19" spans="1:11" ht="17.25" customHeight="1">
      <c r="A19" s="19" t="s">
        <v>85</v>
      </c>
      <c r="B19" s="5" t="str">
        <f>_xlfn.XLOOKUP(C19,'Preços de Referência'!B:B,'Preços de Referência'!A:A)</f>
        <v>P8045</v>
      </c>
      <c r="C19" s="62" t="s">
        <v>86</v>
      </c>
      <c r="D19" s="8" t="s">
        <v>66</v>
      </c>
      <c r="E19" s="9">
        <v>0</v>
      </c>
      <c r="F19" s="9">
        <f t="shared" si="1"/>
        <v>0</v>
      </c>
      <c r="G19" s="10">
        <f>VLOOKUP(B19,'Preços de Referência'!A:C,3,0)</f>
        <v>9568.09</v>
      </c>
      <c r="H19" s="10">
        <f t="shared" si="0"/>
        <v>0</v>
      </c>
      <c r="I19" s="59"/>
      <c r="K19" s="59"/>
    </row>
    <row r="20" spans="1:11" ht="17.25" customHeight="1">
      <c r="A20" s="19" t="s">
        <v>87</v>
      </c>
      <c r="B20" s="5" t="str">
        <f>_xlfn.XLOOKUP(C20,'Preços de Referência'!B:B,'Preços de Referência'!A:A)</f>
        <v>P8054</v>
      </c>
      <c r="C20" s="62" t="s">
        <v>88</v>
      </c>
      <c r="D20" s="8" t="s">
        <v>66</v>
      </c>
      <c r="E20" s="9">
        <v>0</v>
      </c>
      <c r="F20" s="9">
        <f t="shared" si="1"/>
        <v>0</v>
      </c>
      <c r="G20" s="10">
        <f>VLOOKUP(B20,'Preços de Referência'!A:C,3,0)</f>
        <v>22579.33</v>
      </c>
      <c r="H20" s="10">
        <f t="shared" si="0"/>
        <v>0</v>
      </c>
      <c r="I20" s="59"/>
      <c r="K20" s="59"/>
    </row>
    <row r="21" spans="1:11" ht="17.25" customHeight="1">
      <c r="A21" s="19" t="s">
        <v>89</v>
      </c>
      <c r="B21" s="5" t="str">
        <f>_xlfn.XLOOKUP(C21,'Preços de Referência'!B:B,'Preços de Referência'!A:A)</f>
        <v>P8055</v>
      </c>
      <c r="C21" s="62" t="s">
        <v>90</v>
      </c>
      <c r="D21" s="8" t="s">
        <v>66</v>
      </c>
      <c r="E21" s="9">
        <v>0</v>
      </c>
      <c r="F21" s="9">
        <f t="shared" si="1"/>
        <v>0</v>
      </c>
      <c r="G21" s="10">
        <f>VLOOKUP(B21,'Preços de Referência'!A:C,3,0)</f>
        <v>23508.48</v>
      </c>
      <c r="H21" s="10">
        <f t="shared" si="0"/>
        <v>0</v>
      </c>
      <c r="I21" s="59"/>
      <c r="K21" s="59"/>
    </row>
    <row r="22" spans="1:11" ht="17.25" customHeight="1">
      <c r="A22" s="19" t="s">
        <v>91</v>
      </c>
      <c r="B22" s="5" t="str">
        <f>_xlfn.XLOOKUP(C22,'Preços de Referência'!B:B,'Preços de Referência'!A:A)</f>
        <v>P8058</v>
      </c>
      <c r="C22" s="62" t="s">
        <v>92</v>
      </c>
      <c r="D22" s="8" t="s">
        <v>66</v>
      </c>
      <c r="E22" s="9" t="e">
        <f>#REF!</f>
        <v>#REF!</v>
      </c>
      <c r="F22" s="9" t="e">
        <f t="shared" si="1"/>
        <v>#REF!</v>
      </c>
      <c r="G22" s="10">
        <f>VLOOKUP(B22,'Preços de Referência'!A:C,3,0)</f>
        <v>23457.39</v>
      </c>
      <c r="H22" s="10" t="e">
        <f t="shared" si="0"/>
        <v>#REF!</v>
      </c>
      <c r="I22" s="59"/>
      <c r="K22" s="59"/>
    </row>
    <row r="23" spans="1:11" ht="17.25" customHeight="1">
      <c r="A23" s="19" t="s">
        <v>93</v>
      </c>
      <c r="B23" s="5" t="str">
        <f>_xlfn.XLOOKUP(C23,'Preços de Referência'!B:B,'Preços de Referência'!A:A)</f>
        <v>P8060</v>
      </c>
      <c r="C23" s="62" t="s">
        <v>94</v>
      </c>
      <c r="D23" s="8" t="s">
        <v>66</v>
      </c>
      <c r="E23" s="9">
        <v>0</v>
      </c>
      <c r="F23" s="9">
        <f t="shared" si="1"/>
        <v>0</v>
      </c>
      <c r="G23" s="10">
        <f>VLOOKUP(B23,'Preços de Referência'!A:C,3,0)</f>
        <v>40634.5</v>
      </c>
      <c r="H23" s="10">
        <f t="shared" si="0"/>
        <v>0</v>
      </c>
      <c r="I23" s="59"/>
      <c r="K23" s="59"/>
    </row>
    <row r="24" spans="1:11" ht="17.25" customHeight="1">
      <c r="A24" s="19" t="s">
        <v>95</v>
      </c>
      <c r="B24" s="5" t="str">
        <f>_xlfn.XLOOKUP(C24,'Preços de Referência'!B:B,'Preços de Referência'!A:A)</f>
        <v>P8061</v>
      </c>
      <c r="C24" s="62" t="s">
        <v>96</v>
      </c>
      <c r="D24" s="8" t="s">
        <v>66</v>
      </c>
      <c r="E24" s="9">
        <v>0</v>
      </c>
      <c r="F24" s="9">
        <f t="shared" si="1"/>
        <v>0</v>
      </c>
      <c r="G24" s="10">
        <f>VLOOKUP(B24,'Preços de Referência'!A:C,3,0)</f>
        <v>34040.870000000003</v>
      </c>
      <c r="H24" s="10">
        <f t="shared" si="0"/>
        <v>0</v>
      </c>
      <c r="I24" s="59"/>
      <c r="K24" s="59"/>
    </row>
    <row r="25" spans="1:11" ht="17.25" customHeight="1">
      <c r="A25" s="19" t="s">
        <v>97</v>
      </c>
      <c r="B25" s="5" t="str">
        <f>_xlfn.XLOOKUP(C25,'Preços de Referência'!B:B,'Preços de Referência'!A:A)</f>
        <v>P8066</v>
      </c>
      <c r="C25" s="62" t="s">
        <v>98</v>
      </c>
      <c r="D25" s="8" t="s">
        <v>66</v>
      </c>
      <c r="E25" s="9" t="e">
        <f>#REF!</f>
        <v>#REF!</v>
      </c>
      <c r="F25" s="9" t="e">
        <f t="shared" si="1"/>
        <v>#REF!</v>
      </c>
      <c r="G25" s="10">
        <f>VLOOKUP(B25,'Preços de Referência'!A:C,3,0)</f>
        <v>24227.22</v>
      </c>
      <c r="H25" s="10" t="e">
        <f t="shared" si="0"/>
        <v>#REF!</v>
      </c>
      <c r="I25" s="59"/>
      <c r="K25" s="59"/>
    </row>
    <row r="26" spans="1:11" ht="17.25" customHeight="1">
      <c r="A26" s="19" t="s">
        <v>99</v>
      </c>
      <c r="B26" s="5" t="str">
        <f>_xlfn.XLOOKUP(C26,'Preços de Referência'!B:B,'Preços de Referência'!A:A)</f>
        <v>P8069</v>
      </c>
      <c r="C26" s="62" t="s">
        <v>100</v>
      </c>
      <c r="D26" s="8" t="s">
        <v>66</v>
      </c>
      <c r="E26" s="9" t="e">
        <f>#REF!</f>
        <v>#REF!</v>
      </c>
      <c r="F26" s="9" t="e">
        <f t="shared" si="1"/>
        <v>#REF!</v>
      </c>
      <c r="G26" s="10">
        <f>VLOOKUP(B26,'Preços de Referência'!A:C,3,0)</f>
        <v>23966.87</v>
      </c>
      <c r="H26" s="10" t="e">
        <f t="shared" si="0"/>
        <v>#REF!</v>
      </c>
      <c r="I26" s="59"/>
      <c r="K26" s="59"/>
    </row>
    <row r="27" spans="1:11" ht="17.25" customHeight="1">
      <c r="A27" s="19" t="s">
        <v>101</v>
      </c>
      <c r="B27" s="5" t="str">
        <f>_xlfn.XLOOKUP(C27,'Preços de Referência'!B:B,'Preços de Referência'!A:A)</f>
        <v>P8184</v>
      </c>
      <c r="C27" s="62" t="s">
        <v>102</v>
      </c>
      <c r="D27" s="8" t="s">
        <v>66</v>
      </c>
      <c r="E27" s="9">
        <v>0</v>
      </c>
      <c r="F27" s="9">
        <f t="shared" si="1"/>
        <v>0</v>
      </c>
      <c r="G27" s="10">
        <f>VLOOKUP(B27,'Preços de Referência'!A:C,3,0)</f>
        <v>10689.07</v>
      </c>
      <c r="H27" s="10">
        <f t="shared" si="0"/>
        <v>0</v>
      </c>
      <c r="I27" s="59"/>
      <c r="K27" s="59"/>
    </row>
    <row r="28" spans="1:11" ht="17.25" customHeight="1">
      <c r="A28" s="19" t="s">
        <v>103</v>
      </c>
      <c r="B28" s="5" t="str">
        <f>_xlfn.XLOOKUP(C28,'Preços de Referência'!B:B,'Preços de Referência'!A:A)</f>
        <v>P8081</v>
      </c>
      <c r="C28" s="62" t="s">
        <v>104</v>
      </c>
      <c r="D28" s="8" t="s">
        <v>66</v>
      </c>
      <c r="E28" s="9" t="e">
        <f>#REF!</f>
        <v>#REF!</v>
      </c>
      <c r="F28" s="9" t="e">
        <f t="shared" si="1"/>
        <v>#REF!</v>
      </c>
      <c r="G28" s="10">
        <f>VLOOKUP(B28,'Preços de Referência'!A:C,3,0)</f>
        <v>22819.32</v>
      </c>
      <c r="H28" s="10" t="e">
        <f t="shared" si="0"/>
        <v>#REF!</v>
      </c>
      <c r="I28" s="59"/>
      <c r="K28" s="59"/>
    </row>
    <row r="29" spans="1:11" ht="17.25" customHeight="1">
      <c r="A29" s="191" t="s">
        <v>105</v>
      </c>
      <c r="B29" s="192"/>
      <c r="C29" s="193" t="s">
        <v>106</v>
      </c>
      <c r="D29" s="194" t="s">
        <v>66</v>
      </c>
      <c r="E29" s="195" t="e">
        <f>#REF!</f>
        <v>#REF!</v>
      </c>
      <c r="F29" s="195" t="e">
        <f t="shared" si="1"/>
        <v>#REF!</v>
      </c>
      <c r="G29" s="196">
        <v>0</v>
      </c>
      <c r="H29" s="196">
        <v>0</v>
      </c>
      <c r="I29" s="59"/>
      <c r="K29" s="59"/>
    </row>
    <row r="30" spans="1:11" ht="17.25" customHeight="1">
      <c r="A30" s="19" t="s">
        <v>107</v>
      </c>
      <c r="B30" s="5" t="str">
        <f>_xlfn.XLOOKUP(C30,'Preços de Referência'!B:B,'Preços de Referência'!A:A)</f>
        <v>P8197</v>
      </c>
      <c r="C30" s="62" t="s">
        <v>108</v>
      </c>
      <c r="D30" s="8" t="s">
        <v>66</v>
      </c>
      <c r="E30" s="9">
        <v>0</v>
      </c>
      <c r="F30" s="9">
        <f t="shared" si="1"/>
        <v>0</v>
      </c>
      <c r="G30" s="10">
        <f>VLOOKUP(B30,'Preços de Referência'!A:C,3,0)</f>
        <v>13319.82</v>
      </c>
      <c r="H30" s="10">
        <f t="shared" si="0"/>
        <v>0</v>
      </c>
      <c r="I30" s="59"/>
      <c r="K30" s="59"/>
    </row>
    <row r="31" spans="1:11" ht="17.25" customHeight="1">
      <c r="A31" s="19" t="s">
        <v>109</v>
      </c>
      <c r="B31" s="5" t="str">
        <f>_xlfn.XLOOKUP(C31,'Preços de Referência'!B:B,'Preços de Referência'!A:A)</f>
        <v>P8199</v>
      </c>
      <c r="C31" s="62" t="s">
        <v>110</v>
      </c>
      <c r="D31" s="8" t="s">
        <v>66</v>
      </c>
      <c r="E31" s="9">
        <v>0</v>
      </c>
      <c r="F31" s="9">
        <f t="shared" si="1"/>
        <v>0</v>
      </c>
      <c r="G31" s="10">
        <f>VLOOKUP(B31,'Preços de Referência'!A:C,3,0)</f>
        <v>11583.39</v>
      </c>
      <c r="H31" s="10">
        <f t="shared" si="0"/>
        <v>0</v>
      </c>
      <c r="I31" s="59"/>
      <c r="K31" s="59"/>
    </row>
    <row r="32" spans="1:11" ht="17.45" customHeight="1">
      <c r="A32" s="60">
        <v>2</v>
      </c>
      <c r="B32" s="60" t="s">
        <v>61</v>
      </c>
      <c r="C32" s="61" t="s">
        <v>111</v>
      </c>
      <c r="D32" s="80"/>
      <c r="E32" s="80"/>
      <c r="F32" s="25"/>
      <c r="G32" s="25"/>
      <c r="H32" s="26"/>
      <c r="I32" s="59"/>
      <c r="K32" s="59"/>
    </row>
    <row r="33" spans="1:11" ht="17.45" customHeight="1">
      <c r="A33" s="5" t="s">
        <v>112</v>
      </c>
      <c r="B33" s="5" t="str">
        <f>_xlfn.XLOOKUP(C33,'Preços de Referência'!B:B,'Preços de Referência'!A:A)</f>
        <v>P8026</v>
      </c>
      <c r="C33" s="140" t="s">
        <v>113</v>
      </c>
      <c r="D33" s="8" t="s">
        <v>66</v>
      </c>
      <c r="E33" s="9" t="e">
        <f>#REF!</f>
        <v>#REF!</v>
      </c>
      <c r="F33" s="9" t="e">
        <f t="shared" ref="F33" si="2">TRUNC(E33*$H$4,2)</f>
        <v>#REF!</v>
      </c>
      <c r="G33" s="7">
        <f>VLOOKUP(B33,'Preços de Referência'!A:C,3,0)</f>
        <v>4567.1499999999996</v>
      </c>
      <c r="H33" s="10" t="e">
        <f t="shared" ref="H33" si="3">TRUNC(F33*G33,2)</f>
        <v>#REF!</v>
      </c>
      <c r="I33" s="59"/>
      <c r="K33" s="59"/>
    </row>
    <row r="34" spans="1:11" ht="17.45" customHeight="1">
      <c r="A34" s="5" t="s">
        <v>114</v>
      </c>
      <c r="B34" s="5" t="str">
        <f>_xlfn.XLOOKUP(C34,'Preços de Referência'!B:B,'Preços de Referência'!A:A)</f>
        <v>P8143</v>
      </c>
      <c r="C34" s="140" t="s">
        <v>115</v>
      </c>
      <c r="D34" s="8" t="s">
        <v>66</v>
      </c>
      <c r="E34" s="9">
        <v>0</v>
      </c>
      <c r="F34" s="9">
        <f t="shared" si="1"/>
        <v>0</v>
      </c>
      <c r="G34" s="7">
        <f>VLOOKUP(B34,'Preços de Referência'!A:C,3,0)</f>
        <v>6458.21</v>
      </c>
      <c r="H34" s="10">
        <f t="shared" si="0"/>
        <v>0</v>
      </c>
      <c r="I34" s="59"/>
      <c r="K34" s="59"/>
    </row>
    <row r="35" spans="1:11" ht="17.45" customHeight="1">
      <c r="A35" s="5" t="s">
        <v>116</v>
      </c>
      <c r="B35" s="5" t="str">
        <f>_xlfn.XLOOKUP(C35,'Preços de Referência'!B:B,'Preços de Referência'!A:A)</f>
        <v>P8155</v>
      </c>
      <c r="C35" s="62" t="s">
        <v>117</v>
      </c>
      <c r="D35" s="8" t="s">
        <v>66</v>
      </c>
      <c r="E35" s="9">
        <v>0</v>
      </c>
      <c r="F35" s="6">
        <f t="shared" si="1"/>
        <v>0</v>
      </c>
      <c r="G35" s="7">
        <f>VLOOKUP(B35,'Preços de Referência'!A:C,3,0)</f>
        <v>6348.77</v>
      </c>
      <c r="H35" s="10">
        <f t="shared" si="0"/>
        <v>0</v>
      </c>
      <c r="I35" s="59"/>
      <c r="K35" s="59"/>
    </row>
    <row r="36" spans="1:11" ht="17.45" customHeight="1">
      <c r="A36" s="127">
        <v>3</v>
      </c>
      <c r="B36" s="67" t="s">
        <v>61</v>
      </c>
      <c r="C36" s="25" t="s">
        <v>118</v>
      </c>
      <c r="D36" s="187"/>
      <c r="E36" s="187"/>
      <c r="F36" s="25"/>
      <c r="G36" s="25"/>
      <c r="H36" s="26"/>
      <c r="I36" s="59"/>
    </row>
    <row r="37" spans="1:11" ht="17.45" customHeight="1">
      <c r="A37" s="188" t="s">
        <v>119</v>
      </c>
      <c r="B37" s="8" t="e">
        <f>#REF!</f>
        <v>#REF!</v>
      </c>
      <c r="C37" s="151" t="e">
        <f>#REF!</f>
        <v>#REF!</v>
      </c>
      <c r="D37" s="8" t="s">
        <v>120</v>
      </c>
      <c r="E37" s="9">
        <v>0</v>
      </c>
      <c r="F37" s="9">
        <f t="shared" ref="F37:F39" si="4">TRUNC(E37*$H$4,2)</f>
        <v>0</v>
      </c>
      <c r="G37" s="10">
        <v>1149.6500000000001</v>
      </c>
      <c r="H37" s="10">
        <f>TRUNC(F37*G37,2)</f>
        <v>0</v>
      </c>
      <c r="I37" s="59"/>
    </row>
    <row r="38" spans="1:11" ht="17.45" customHeight="1">
      <c r="A38" s="5" t="s">
        <v>121</v>
      </c>
      <c r="B38" s="5" t="e">
        <f>#REF!</f>
        <v>#REF!</v>
      </c>
      <c r="C38" s="152" t="e">
        <f>#REF!</f>
        <v>#REF!</v>
      </c>
      <c r="D38" s="8" t="s">
        <v>120</v>
      </c>
      <c r="E38" s="9">
        <v>0</v>
      </c>
      <c r="F38" s="9">
        <f t="shared" si="4"/>
        <v>0</v>
      </c>
      <c r="G38" s="7">
        <v>320.95999999999998</v>
      </c>
      <c r="H38" s="10">
        <f t="shared" ref="H38:H39" si="5">TRUNC(F38*G38,2)</f>
        <v>0</v>
      </c>
    </row>
    <row r="39" spans="1:11" ht="17.45" customHeight="1">
      <c r="A39" s="5" t="s">
        <v>122</v>
      </c>
      <c r="B39" s="5" t="e">
        <f>#REF!</f>
        <v>#REF!</v>
      </c>
      <c r="C39" s="152" t="e">
        <f>#REF!</f>
        <v>#REF!</v>
      </c>
      <c r="D39" s="5" t="s">
        <v>120</v>
      </c>
      <c r="E39" s="6">
        <v>0</v>
      </c>
      <c r="F39" s="6">
        <f t="shared" si="4"/>
        <v>0</v>
      </c>
      <c r="G39" s="7">
        <v>393.05</v>
      </c>
      <c r="H39" s="7">
        <f t="shared" si="5"/>
        <v>0</v>
      </c>
      <c r="I39" s="87"/>
    </row>
    <row r="40" spans="1:11" ht="17.45" customHeight="1">
      <c r="A40" s="55"/>
      <c r="B40" s="25"/>
      <c r="C40" s="25"/>
      <c r="D40" s="25"/>
      <c r="E40" s="25"/>
      <c r="F40" s="23"/>
      <c r="G40" s="52" t="s">
        <v>123</v>
      </c>
      <c r="H40" s="13" t="e">
        <f>TRUNC(SUM(H9:H39),2)</f>
        <v>#REF!</v>
      </c>
      <c r="I40" s="59"/>
    </row>
    <row r="41" spans="1:11" ht="17.45" customHeight="1">
      <c r="A41" s="55"/>
      <c r="B41" s="25"/>
      <c r="C41" s="25"/>
      <c r="D41" s="25"/>
      <c r="E41" s="25"/>
      <c r="F41" s="56" t="s">
        <v>124</v>
      </c>
      <c r="G41" s="14" t="str">
        <f>'Preços de Referência'!$E$68</f>
        <v>https://www.gov.br/dnit/pt-br/assuntos/planejamento-e-pesquisa/custos-e-pagamentos/custos-e-pagamentos-dnit/engenharia-consultiva-2/tabela-de-precos-de-consultoria-1/relatorios/2024/outubro/outubro-2024</v>
      </c>
      <c r="H41" s="13" t="e">
        <f>TRUNC((H40*G41),2)</f>
        <v>#REF!</v>
      </c>
    </row>
    <row r="42" spans="1:11" ht="17.45" customHeight="1">
      <c r="A42" s="55"/>
      <c r="B42" s="25"/>
      <c r="C42" s="25"/>
      <c r="D42" s="25"/>
      <c r="E42" s="25"/>
      <c r="F42" s="25"/>
      <c r="G42" s="52" t="s">
        <v>125</v>
      </c>
      <c r="H42" s="13" t="e">
        <f>TRUNC((H40+H41),2)</f>
        <v>#REF!</v>
      </c>
    </row>
    <row r="43" spans="1:11" ht="17.45" customHeight="1">
      <c r="A43" s="15"/>
      <c r="B43" s="16"/>
      <c r="C43" s="17"/>
      <c r="D43" s="16"/>
      <c r="E43" s="16"/>
      <c r="F43" s="57"/>
      <c r="G43" s="18" t="s">
        <v>126</v>
      </c>
      <c r="H43" s="58" t="e">
        <f>TRUNC((H42/H4),2)</f>
        <v>#REF!</v>
      </c>
    </row>
    <row r="44" spans="1:11" ht="17.45" customHeight="1">
      <c r="H44" s="50"/>
    </row>
    <row r="45" spans="1:11" ht="17.45" customHeight="1"/>
    <row r="46" spans="1:11" ht="17.45" customHeight="1"/>
    <row r="47" spans="1:11" ht="17.45" customHeight="1"/>
    <row r="48" spans="1:11" ht="17.45" customHeight="1"/>
    <row r="49" ht="17.45" customHeight="1"/>
    <row r="50" ht="17.45" customHeight="1"/>
    <row r="51" ht="17.45" customHeight="1"/>
    <row r="52" ht="17.45" customHeight="1"/>
    <row r="53" ht="17.45" customHeight="1"/>
    <row r="54" ht="17.45" customHeight="1"/>
    <row r="55" ht="17.45" customHeight="1"/>
    <row r="56" ht="17.45" customHeight="1"/>
    <row r="57" ht="17.45" customHeight="1"/>
    <row r="58" ht="17.45" customHeight="1"/>
    <row r="59" ht="17.45" customHeight="1"/>
    <row r="60" ht="17.45" customHeight="1"/>
  </sheetData>
  <mergeCells count="6">
    <mergeCell ref="G5:H5"/>
    <mergeCell ref="A5:A6"/>
    <mergeCell ref="B5:B6"/>
    <mergeCell ref="C5:C6"/>
    <mergeCell ref="D5:D6"/>
    <mergeCell ref="E5:F5"/>
  </mergeCells>
  <pageMargins left="0.511811024" right="0.511811024" top="0.78740157499999996" bottom="0.78740157499999996" header="0.31496062000000002" footer="0.31496062000000002"/>
  <pageSetup paperSize="9" scale="66" orientation="portrait" r:id="rId1"/>
  <colBreaks count="1" manualBreakCount="1">
    <brk id="8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A351C21-7FEC-43F9-9124-0BFF732FA558}">
          <x14:formula1>
            <xm:f>'Preços de Referência'!$B$5:$B$102</xm:f>
          </x14:formula1>
          <xm:sqref>C33:C35 C9:C12 C17:C24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A81AB-34D2-42FB-94C2-7689C573C320}">
  <sheetPr>
    <tabColor theme="8"/>
    <pageSetUpPr fitToPage="1"/>
  </sheetPr>
  <dimension ref="A1:Q50"/>
  <sheetViews>
    <sheetView showGridLines="0" zoomScale="70" zoomScaleNormal="70" zoomScaleSheetLayoutView="136" workbookViewId="0">
      <selection activeCell="B26" sqref="B26"/>
    </sheetView>
  </sheetViews>
  <sheetFormatPr defaultColWidth="9.28515625" defaultRowHeight="12.75"/>
  <cols>
    <col min="1" max="2" width="11.5703125" style="4" customWidth="1"/>
    <col min="3" max="3" width="45.5703125" style="4" customWidth="1"/>
    <col min="4" max="4" width="16.7109375" style="4" customWidth="1"/>
    <col min="5" max="6" width="9.140625" style="4"/>
    <col min="7" max="8" width="17.42578125" style="4" bestFit="1" customWidth="1"/>
    <col min="9" max="9" width="11.28515625" style="4" customWidth="1"/>
    <col min="10" max="16384" width="9.28515625" style="4"/>
  </cols>
  <sheetData>
    <row r="1" spans="1:11" ht="17.25" customHeight="1">
      <c r="A1" s="28" t="e">
        <f>PRODUTOS!#REF!</f>
        <v>#REF!</v>
      </c>
      <c r="B1" s="29"/>
      <c r="C1" s="29"/>
      <c r="D1" s="29"/>
      <c r="E1" s="29"/>
      <c r="F1" s="29"/>
      <c r="G1" s="29"/>
      <c r="H1" s="30"/>
    </row>
    <row r="2" spans="1:11" ht="17.25" customHeight="1">
      <c r="A2" s="27" t="s">
        <v>52</v>
      </c>
      <c r="B2" s="29"/>
      <c r="C2" s="29"/>
      <c r="D2" s="29"/>
      <c r="E2" s="29"/>
      <c r="F2" s="29"/>
      <c r="G2" s="29"/>
      <c r="H2" s="30"/>
      <c r="I2" s="47"/>
      <c r="J2" s="46"/>
      <c r="K2" s="47"/>
    </row>
    <row r="3" spans="1:11" ht="17.25" customHeight="1">
      <c r="A3" s="123" t="e">
        <f>PRODUTOS!#REF!</f>
        <v>#REF!</v>
      </c>
      <c r="B3" s="31" t="e">
        <f>PRODUTOS!#REF!</f>
        <v>#REF!</v>
      </c>
      <c r="C3" s="32"/>
      <c r="D3" s="32"/>
      <c r="E3" s="32"/>
      <c r="F3" s="32"/>
      <c r="G3" s="32"/>
      <c r="H3" s="33"/>
    </row>
    <row r="4" spans="1:11" ht="17.25" customHeight="1">
      <c r="A4" s="89" t="s">
        <v>53</v>
      </c>
      <c r="B4" s="34" t="e">
        <f>PRODUTOS!#REF!</f>
        <v>#REF!</v>
      </c>
      <c r="C4" s="35"/>
      <c r="D4" s="35"/>
      <c r="E4" s="84" t="s">
        <v>54</v>
      </c>
      <c r="F4" s="82">
        <v>36</v>
      </c>
      <c r="G4" s="84" t="s">
        <v>127</v>
      </c>
      <c r="H4" s="162">
        <v>4</v>
      </c>
    </row>
    <row r="5" spans="1:11" ht="17.25" customHeight="1">
      <c r="A5" s="677" t="s">
        <v>44</v>
      </c>
      <c r="B5" s="676" t="s">
        <v>55</v>
      </c>
      <c r="C5" s="676" t="s">
        <v>56</v>
      </c>
      <c r="D5" s="676" t="s">
        <v>46</v>
      </c>
      <c r="E5" s="676" t="s">
        <v>47</v>
      </c>
      <c r="F5" s="676"/>
      <c r="G5" s="676" t="s">
        <v>57</v>
      </c>
      <c r="H5" s="676"/>
      <c r="I5" s="47"/>
    </row>
    <row r="6" spans="1:11" ht="17.25" customHeight="1">
      <c r="A6" s="678"/>
      <c r="B6" s="678"/>
      <c r="C6" s="678"/>
      <c r="D6" s="678"/>
      <c r="E6" s="20" t="s">
        <v>58</v>
      </c>
      <c r="F6" s="20" t="s">
        <v>59</v>
      </c>
      <c r="G6" s="20" t="s">
        <v>60</v>
      </c>
      <c r="H6" s="20" t="s">
        <v>59</v>
      </c>
    </row>
    <row r="7" spans="1:11" ht="17.25" customHeight="1">
      <c r="A7" s="21" t="s">
        <v>61</v>
      </c>
      <c r="B7" s="22" t="s">
        <v>61</v>
      </c>
      <c r="C7" s="23" t="s">
        <v>62</v>
      </c>
      <c r="D7" s="23"/>
      <c r="E7" s="23"/>
      <c r="F7" s="23"/>
      <c r="G7" s="23"/>
      <c r="H7" s="24"/>
    </row>
    <row r="8" spans="1:11" ht="17.25" customHeight="1">
      <c r="A8" s="21">
        <v>1</v>
      </c>
      <c r="B8" s="22" t="s">
        <v>61</v>
      </c>
      <c r="C8" s="25" t="s">
        <v>63</v>
      </c>
      <c r="D8" s="25"/>
      <c r="E8" s="25"/>
      <c r="F8" s="25"/>
      <c r="G8" s="25"/>
      <c r="H8" s="26"/>
    </row>
    <row r="9" spans="1:11" ht="17.25" customHeight="1">
      <c r="A9" s="19" t="s">
        <v>64</v>
      </c>
      <c r="B9" s="5" t="str">
        <f>_xlfn.XLOOKUP(C9,'Preços de Referência'!B:B,'Preços de Referência'!A:A)</f>
        <v>P8173</v>
      </c>
      <c r="C9" s="62" t="s">
        <v>65</v>
      </c>
      <c r="D9" s="8" t="s">
        <v>66</v>
      </c>
      <c r="E9" s="9">
        <v>0</v>
      </c>
      <c r="F9" s="9">
        <f>TRUNC(E9*$H$4,2)</f>
        <v>0</v>
      </c>
      <c r="G9" s="10">
        <f>VLOOKUP(B9,'Preços de Referência'!A:C,3,0)</f>
        <v>7213.77</v>
      </c>
      <c r="H9" s="10">
        <f>TRUNC(F9*G9,2)</f>
        <v>0</v>
      </c>
    </row>
    <row r="10" spans="1:11" ht="17.25" customHeight="1">
      <c r="A10" s="19" t="s">
        <v>67</v>
      </c>
      <c r="B10" s="5" t="str">
        <f>_xlfn.XLOOKUP(C10,'Preços de Referência'!B:B,'Preços de Referência'!A:A)</f>
        <v>P8174</v>
      </c>
      <c r="C10" s="62" t="s">
        <v>68</v>
      </c>
      <c r="D10" s="8" t="s">
        <v>66</v>
      </c>
      <c r="E10" s="9">
        <v>0</v>
      </c>
      <c r="F10" s="9">
        <f>TRUNC(E10*$H$4,2)</f>
        <v>0</v>
      </c>
      <c r="G10" s="10">
        <f>VLOOKUP(B10,'Preços de Referência'!A:C,3,0)</f>
        <v>9250.7099999999991</v>
      </c>
      <c r="H10" s="10">
        <f t="shared" ref="H10:H35" si="0">TRUNC(F10*G10,2)</f>
        <v>0</v>
      </c>
    </row>
    <row r="11" spans="1:11" ht="17.25" customHeight="1">
      <c r="A11" s="19" t="s">
        <v>69</v>
      </c>
      <c r="B11" s="5" t="str">
        <f>_xlfn.XLOOKUP(C11,'Preços de Referência'!B:B,'Preços de Referência'!A:A)</f>
        <v>P8001</v>
      </c>
      <c r="C11" s="62" t="s">
        <v>70</v>
      </c>
      <c r="D11" s="8" t="s">
        <v>66</v>
      </c>
      <c r="E11" s="9">
        <v>0</v>
      </c>
      <c r="F11" s="9">
        <f t="shared" ref="F11:F35" si="1">TRUNC(E11*$H$4,2)</f>
        <v>0</v>
      </c>
      <c r="G11" s="10">
        <f>VLOOKUP(B11,'Preços de Referência'!A:C,3,0)</f>
        <v>9648.3700000000008</v>
      </c>
      <c r="H11" s="10">
        <f t="shared" si="0"/>
        <v>0</v>
      </c>
    </row>
    <row r="12" spans="1:11" ht="17.25" customHeight="1">
      <c r="A12" s="19" t="s">
        <v>71</v>
      </c>
      <c r="B12" s="5" t="str">
        <f>_xlfn.XLOOKUP(C12,'Preços de Referência'!B:B,'Preços de Referência'!A:A)</f>
        <v>P8002</v>
      </c>
      <c r="C12" s="62" t="s">
        <v>72</v>
      </c>
      <c r="D12" s="8" t="s">
        <v>66</v>
      </c>
      <c r="E12" s="9" t="e">
        <f>#REF!</f>
        <v>#REF!</v>
      </c>
      <c r="F12" s="9" t="e">
        <f>TRUNC(E12*$H$4,2)</f>
        <v>#REF!</v>
      </c>
      <c r="G12" s="10">
        <f>VLOOKUP(B12,'Preços de Referência'!A:C,3,0)</f>
        <v>12506.56</v>
      </c>
      <c r="H12" s="10" t="e">
        <f t="shared" si="0"/>
        <v>#REF!</v>
      </c>
    </row>
    <row r="13" spans="1:11" ht="17.25" customHeight="1">
      <c r="A13" s="19" t="s">
        <v>73</v>
      </c>
      <c r="B13" s="5" t="str">
        <f>_xlfn.XLOOKUP(C13,'Preços de Referência'!B:B,'Preços de Referência'!A:A)</f>
        <v>P8008</v>
      </c>
      <c r="C13" s="62" t="s">
        <v>74</v>
      </c>
      <c r="D13" s="8" t="s">
        <v>66</v>
      </c>
      <c r="E13" s="9">
        <v>0</v>
      </c>
      <c r="F13" s="9">
        <f>TRUNC(E13*$H$4,2)</f>
        <v>0</v>
      </c>
      <c r="G13" s="10">
        <f>VLOOKUP(B13,'Preços de Referência'!A:C,3,0)</f>
        <v>11354.38</v>
      </c>
      <c r="H13" s="10">
        <f t="shared" si="0"/>
        <v>0</v>
      </c>
    </row>
    <row r="14" spans="1:11" ht="17.25" customHeight="1">
      <c r="A14" s="19" t="s">
        <v>75</v>
      </c>
      <c r="B14" s="5" t="str">
        <f>_xlfn.XLOOKUP(C14,'Preços de Referência'!B:B,'Preços de Referência'!A:A)</f>
        <v>P8188</v>
      </c>
      <c r="C14" s="62" t="s">
        <v>76</v>
      </c>
      <c r="D14" s="8" t="s">
        <v>66</v>
      </c>
      <c r="E14" s="9">
        <v>0</v>
      </c>
      <c r="F14" s="9">
        <f t="shared" si="1"/>
        <v>0</v>
      </c>
      <c r="G14" s="10">
        <f>VLOOKUP(B14,'Preços de Referência'!A:C,3,0)</f>
        <v>13319.82</v>
      </c>
      <c r="H14" s="10">
        <f t="shared" si="0"/>
        <v>0</v>
      </c>
    </row>
    <row r="15" spans="1:11" ht="17.25" customHeight="1">
      <c r="A15" s="19" t="s">
        <v>77</v>
      </c>
      <c r="B15" s="5" t="str">
        <f>_xlfn.XLOOKUP(C15,'Preços de Referência'!B:B,'Preços de Referência'!A:A)</f>
        <v>P8190</v>
      </c>
      <c r="C15" s="62" t="s">
        <v>78</v>
      </c>
      <c r="D15" s="8" t="s">
        <v>66</v>
      </c>
      <c r="E15" s="9">
        <v>0</v>
      </c>
      <c r="F15" s="9">
        <f t="shared" si="1"/>
        <v>0</v>
      </c>
      <c r="G15" s="10">
        <f>VLOOKUP(B15,'Preços de Referência'!A:C,3,0)</f>
        <v>7951.38</v>
      </c>
      <c r="H15" s="10">
        <f t="shared" si="0"/>
        <v>0</v>
      </c>
    </row>
    <row r="16" spans="1:11" ht="17.25" customHeight="1">
      <c r="A16" s="19" t="s">
        <v>79</v>
      </c>
      <c r="B16" s="5" t="str">
        <f>_xlfn.XLOOKUP(C16,'Preços de Referência'!B:B,'Preços de Referência'!A:A)</f>
        <v>P8020</v>
      </c>
      <c r="C16" s="62" t="s">
        <v>80</v>
      </c>
      <c r="D16" s="8" t="s">
        <v>66</v>
      </c>
      <c r="E16" s="9">
        <v>0</v>
      </c>
      <c r="F16" s="9">
        <f t="shared" si="1"/>
        <v>0</v>
      </c>
      <c r="G16" s="10">
        <f>VLOOKUP(B16,'Preços de Referência'!A:C,3,0)</f>
        <v>8932.4699999999993</v>
      </c>
      <c r="H16" s="10">
        <f t="shared" si="0"/>
        <v>0</v>
      </c>
    </row>
    <row r="17" spans="1:8" ht="17.25" customHeight="1">
      <c r="A17" s="19" t="s">
        <v>81</v>
      </c>
      <c r="B17" s="5" t="str">
        <f>_xlfn.XLOOKUP(C17,'Preços de Referência'!B:B,'Preços de Referência'!A:A)</f>
        <v>P8033</v>
      </c>
      <c r="C17" s="62" t="s">
        <v>82</v>
      </c>
      <c r="D17" s="8" t="s">
        <v>66</v>
      </c>
      <c r="E17" s="9" t="e">
        <f>#REF!</f>
        <v>#REF!</v>
      </c>
      <c r="F17" s="9" t="e">
        <f t="shared" si="1"/>
        <v>#REF!</v>
      </c>
      <c r="G17" s="10">
        <f>VLOOKUP(B17,'Preços de Referência'!A:C,3,0)</f>
        <v>8852.4500000000007</v>
      </c>
      <c r="H17" s="10" t="e">
        <f t="shared" si="0"/>
        <v>#REF!</v>
      </c>
    </row>
    <row r="18" spans="1:8" ht="17.25" customHeight="1">
      <c r="A18" s="19" t="s">
        <v>83</v>
      </c>
      <c r="B18" s="5" t="str">
        <f>_xlfn.XLOOKUP(C18,'Preços de Referência'!B:B,'Preços de Referência'!A:A)</f>
        <v>P8044</v>
      </c>
      <c r="C18" s="62" t="s">
        <v>84</v>
      </c>
      <c r="D18" s="8" t="s">
        <v>66</v>
      </c>
      <c r="E18" s="9">
        <v>0</v>
      </c>
      <c r="F18" s="9">
        <f t="shared" si="1"/>
        <v>0</v>
      </c>
      <c r="G18" s="10">
        <f>VLOOKUP(B18,'Preços de Referência'!A:C,3,0)</f>
        <v>34464.03</v>
      </c>
      <c r="H18" s="10">
        <f t="shared" si="0"/>
        <v>0</v>
      </c>
    </row>
    <row r="19" spans="1:8" ht="17.25" customHeight="1">
      <c r="A19" s="19" t="s">
        <v>85</v>
      </c>
      <c r="B19" s="5" t="str">
        <f>_xlfn.XLOOKUP(C19,'Preços de Referência'!B:B,'Preços de Referência'!A:A)</f>
        <v>P8045</v>
      </c>
      <c r="C19" s="62" t="s">
        <v>86</v>
      </c>
      <c r="D19" s="8" t="s">
        <v>66</v>
      </c>
      <c r="E19" s="9">
        <v>0</v>
      </c>
      <c r="F19" s="9">
        <f t="shared" si="1"/>
        <v>0</v>
      </c>
      <c r="G19" s="10">
        <f>VLOOKUP(B19,'Preços de Referência'!A:C,3,0)</f>
        <v>9568.09</v>
      </c>
      <c r="H19" s="10">
        <f t="shared" si="0"/>
        <v>0</v>
      </c>
    </row>
    <row r="20" spans="1:8" ht="17.25" customHeight="1">
      <c r="A20" s="19" t="s">
        <v>87</v>
      </c>
      <c r="B20" s="5" t="str">
        <f>_xlfn.XLOOKUP(C20,'Preços de Referência'!B:B,'Preços de Referência'!A:A)</f>
        <v>P8054</v>
      </c>
      <c r="C20" s="62" t="s">
        <v>88</v>
      </c>
      <c r="D20" s="8" t="s">
        <v>66</v>
      </c>
      <c r="E20" s="9">
        <v>0</v>
      </c>
      <c r="F20" s="9">
        <f t="shared" si="1"/>
        <v>0</v>
      </c>
      <c r="G20" s="10">
        <f>VLOOKUP(B20,'Preços de Referência'!A:C,3,0)</f>
        <v>22579.33</v>
      </c>
      <c r="H20" s="10">
        <f t="shared" si="0"/>
        <v>0</v>
      </c>
    </row>
    <row r="21" spans="1:8" ht="17.25" customHeight="1">
      <c r="A21" s="19" t="s">
        <v>89</v>
      </c>
      <c r="B21" s="5" t="str">
        <f>_xlfn.XLOOKUP(C21,'Preços de Referência'!B:B,'Preços de Referência'!A:A)</f>
        <v>P8055</v>
      </c>
      <c r="C21" s="62" t="s">
        <v>90</v>
      </c>
      <c r="D21" s="8" t="s">
        <v>66</v>
      </c>
      <c r="E21" s="9">
        <v>0</v>
      </c>
      <c r="F21" s="9">
        <f t="shared" si="1"/>
        <v>0</v>
      </c>
      <c r="G21" s="10">
        <f>VLOOKUP(B21,'Preços de Referência'!A:C,3,0)</f>
        <v>23508.48</v>
      </c>
      <c r="H21" s="10">
        <f t="shared" si="0"/>
        <v>0</v>
      </c>
    </row>
    <row r="22" spans="1:8" ht="17.25" customHeight="1">
      <c r="A22" s="19" t="s">
        <v>91</v>
      </c>
      <c r="B22" s="5" t="str">
        <f>_xlfn.XLOOKUP(C22,'Preços de Referência'!B:B,'Preços de Referência'!A:A)</f>
        <v>P8058</v>
      </c>
      <c r="C22" s="62" t="s">
        <v>92</v>
      </c>
      <c r="D22" s="8" t="s">
        <v>66</v>
      </c>
      <c r="E22" s="9" t="e">
        <f>#REF!</f>
        <v>#REF!</v>
      </c>
      <c r="F22" s="9" t="e">
        <f t="shared" si="1"/>
        <v>#REF!</v>
      </c>
      <c r="G22" s="10">
        <f>VLOOKUP(B22,'Preços de Referência'!A:C,3,0)</f>
        <v>23457.39</v>
      </c>
      <c r="H22" s="10" t="e">
        <f t="shared" si="0"/>
        <v>#REF!</v>
      </c>
    </row>
    <row r="23" spans="1:8" ht="17.25" customHeight="1">
      <c r="A23" s="19" t="s">
        <v>93</v>
      </c>
      <c r="B23" s="5" t="str">
        <f>_xlfn.XLOOKUP(C23,'Preços de Referência'!B:B,'Preços de Referência'!A:A)</f>
        <v>P8060</v>
      </c>
      <c r="C23" s="62" t="s">
        <v>94</v>
      </c>
      <c r="D23" s="8" t="s">
        <v>66</v>
      </c>
      <c r="E23" s="9">
        <v>0</v>
      </c>
      <c r="F23" s="9">
        <f t="shared" si="1"/>
        <v>0</v>
      </c>
      <c r="G23" s="10">
        <f>VLOOKUP(B23,'Preços de Referência'!A:C,3,0)</f>
        <v>40634.5</v>
      </c>
      <c r="H23" s="10">
        <f t="shared" si="0"/>
        <v>0</v>
      </c>
    </row>
    <row r="24" spans="1:8" ht="17.25" customHeight="1">
      <c r="A24" s="19" t="s">
        <v>95</v>
      </c>
      <c r="B24" s="5" t="str">
        <f>_xlfn.XLOOKUP(C24,'Preços de Referência'!B:B,'Preços de Referência'!A:A)</f>
        <v>P8061</v>
      </c>
      <c r="C24" s="62" t="s">
        <v>96</v>
      </c>
      <c r="D24" s="8" t="s">
        <v>66</v>
      </c>
      <c r="E24" s="9">
        <v>0</v>
      </c>
      <c r="F24" s="9">
        <f t="shared" si="1"/>
        <v>0</v>
      </c>
      <c r="G24" s="10">
        <f>VLOOKUP(B24,'Preços de Referência'!A:C,3,0)</f>
        <v>34040.870000000003</v>
      </c>
      <c r="H24" s="10">
        <f t="shared" si="0"/>
        <v>0</v>
      </c>
    </row>
    <row r="25" spans="1:8" ht="17.25" customHeight="1">
      <c r="A25" s="19" t="s">
        <v>97</v>
      </c>
      <c r="B25" s="5" t="str">
        <f>_xlfn.XLOOKUP(C25,'Preços de Referência'!B:B,'Preços de Referência'!A:A)</f>
        <v>P8066</v>
      </c>
      <c r="C25" s="62" t="s">
        <v>98</v>
      </c>
      <c r="D25" s="8" t="s">
        <v>66</v>
      </c>
      <c r="E25" s="9" t="e">
        <f>#REF!</f>
        <v>#REF!</v>
      </c>
      <c r="F25" s="9" t="e">
        <f t="shared" si="1"/>
        <v>#REF!</v>
      </c>
      <c r="G25" s="10">
        <f>VLOOKUP(B25,'Preços de Referência'!A:C,3,0)</f>
        <v>24227.22</v>
      </c>
      <c r="H25" s="10" t="e">
        <f t="shared" si="0"/>
        <v>#REF!</v>
      </c>
    </row>
    <row r="26" spans="1:8" ht="17.25" customHeight="1">
      <c r="A26" s="19" t="s">
        <v>99</v>
      </c>
      <c r="B26" s="5" t="str">
        <f>_xlfn.XLOOKUP(C26,'Preços de Referência'!B:B,'Preços de Referência'!A:A)</f>
        <v>P8069</v>
      </c>
      <c r="C26" s="62" t="s">
        <v>100</v>
      </c>
      <c r="D26" s="8" t="s">
        <v>66</v>
      </c>
      <c r="E26" s="9" t="e">
        <f>#REF!</f>
        <v>#REF!</v>
      </c>
      <c r="F26" s="9" t="e">
        <f t="shared" si="1"/>
        <v>#REF!</v>
      </c>
      <c r="G26" s="10">
        <f>VLOOKUP(B26,'Preços de Referência'!A:C,3,0)</f>
        <v>23966.87</v>
      </c>
      <c r="H26" s="10" t="e">
        <f t="shared" si="0"/>
        <v>#REF!</v>
      </c>
    </row>
    <row r="27" spans="1:8" ht="17.25" customHeight="1">
      <c r="A27" s="19" t="s">
        <v>101</v>
      </c>
      <c r="B27" s="5" t="str">
        <f>_xlfn.XLOOKUP(C27,'Preços de Referência'!B:B,'Preços de Referência'!A:A)</f>
        <v>P8184</v>
      </c>
      <c r="C27" s="62" t="s">
        <v>102</v>
      </c>
      <c r="D27" s="8" t="s">
        <v>66</v>
      </c>
      <c r="E27" s="9">
        <v>0</v>
      </c>
      <c r="F27" s="9">
        <f t="shared" si="1"/>
        <v>0</v>
      </c>
      <c r="G27" s="10">
        <f>VLOOKUP(B27,'Preços de Referência'!A:C,3,0)</f>
        <v>10689.07</v>
      </c>
      <c r="H27" s="10">
        <f t="shared" si="0"/>
        <v>0</v>
      </c>
    </row>
    <row r="28" spans="1:8" ht="17.25" customHeight="1">
      <c r="A28" s="19" t="s">
        <v>103</v>
      </c>
      <c r="B28" s="5" t="str">
        <f>_xlfn.XLOOKUP(C28,'Preços de Referência'!B:B,'Preços de Referência'!A:A)</f>
        <v>P8081</v>
      </c>
      <c r="C28" s="62" t="s">
        <v>104</v>
      </c>
      <c r="D28" s="8" t="s">
        <v>66</v>
      </c>
      <c r="E28" s="9" t="e">
        <f>#REF!</f>
        <v>#REF!</v>
      </c>
      <c r="F28" s="9" t="e">
        <f t="shared" si="1"/>
        <v>#REF!</v>
      </c>
      <c r="G28" s="10">
        <f>VLOOKUP(B28,'Preços de Referência'!A:C,3,0)</f>
        <v>22819.32</v>
      </c>
      <c r="H28" s="10" t="e">
        <f t="shared" si="0"/>
        <v>#REF!</v>
      </c>
    </row>
    <row r="29" spans="1:8" ht="17.25" customHeight="1">
      <c r="A29" s="191" t="s">
        <v>105</v>
      </c>
      <c r="B29" s="192"/>
      <c r="C29" s="193" t="s">
        <v>106</v>
      </c>
      <c r="D29" s="194" t="s">
        <v>66</v>
      </c>
      <c r="E29" s="195" t="e">
        <f>#REF!</f>
        <v>#REF!</v>
      </c>
      <c r="F29" s="195" t="e">
        <f t="shared" si="1"/>
        <v>#REF!</v>
      </c>
      <c r="G29" s="196">
        <v>0</v>
      </c>
      <c r="H29" s="196">
        <v>0</v>
      </c>
    </row>
    <row r="30" spans="1:8" ht="17.25" customHeight="1">
      <c r="A30" s="19" t="s">
        <v>107</v>
      </c>
      <c r="B30" s="5" t="str">
        <f>_xlfn.XLOOKUP(C30,'Preços de Referência'!B:B,'Preços de Referência'!A:A)</f>
        <v>P8197</v>
      </c>
      <c r="C30" s="62" t="s">
        <v>108</v>
      </c>
      <c r="D30" s="8" t="s">
        <v>66</v>
      </c>
      <c r="E30" s="9">
        <v>0</v>
      </c>
      <c r="F30" s="9">
        <f t="shared" si="1"/>
        <v>0</v>
      </c>
      <c r="G30" s="10">
        <f>VLOOKUP(B30,'Preços de Referência'!A:C,3,0)</f>
        <v>13319.82</v>
      </c>
      <c r="H30" s="10">
        <f t="shared" si="0"/>
        <v>0</v>
      </c>
    </row>
    <row r="31" spans="1:8" ht="17.25" customHeight="1">
      <c r="A31" s="19" t="s">
        <v>109</v>
      </c>
      <c r="B31" s="5" t="str">
        <f>_xlfn.XLOOKUP(C31,'Preços de Referência'!B:B,'Preços de Referência'!A:A)</f>
        <v>P8199</v>
      </c>
      <c r="C31" s="62" t="s">
        <v>110</v>
      </c>
      <c r="D31" s="8" t="s">
        <v>66</v>
      </c>
      <c r="E31" s="9">
        <v>0</v>
      </c>
      <c r="F31" s="9">
        <f t="shared" si="1"/>
        <v>0</v>
      </c>
      <c r="G31" s="10">
        <f>VLOOKUP(B31,'Preços de Referência'!A:C,3,0)</f>
        <v>11583.39</v>
      </c>
      <c r="H31" s="10">
        <f t="shared" si="0"/>
        <v>0</v>
      </c>
    </row>
    <row r="32" spans="1:8" ht="17.25" customHeight="1">
      <c r="A32" s="60">
        <v>2</v>
      </c>
      <c r="B32" s="60" t="s">
        <v>61</v>
      </c>
      <c r="C32" s="61" t="s">
        <v>111</v>
      </c>
      <c r="D32" s="80"/>
      <c r="E32" s="80"/>
      <c r="F32" s="25"/>
      <c r="G32" s="25"/>
      <c r="H32" s="26"/>
    </row>
    <row r="33" spans="1:17" ht="17.25" customHeight="1">
      <c r="A33" s="5" t="s">
        <v>112</v>
      </c>
      <c r="B33" s="5" t="str">
        <f>_xlfn.XLOOKUP(C33,'Preços de Referência'!B:B,'Preços de Referência'!A:A)</f>
        <v>P8026</v>
      </c>
      <c r="C33" s="140" t="s">
        <v>113</v>
      </c>
      <c r="D33" s="8" t="s">
        <v>66</v>
      </c>
      <c r="E33" s="9">
        <v>0</v>
      </c>
      <c r="F33" s="9">
        <f t="shared" ref="F33" si="2">TRUNC(E33*$H$4,2)</f>
        <v>0</v>
      </c>
      <c r="G33" s="7">
        <f>VLOOKUP(B33,'Preços de Referência'!A:C,3,0)</f>
        <v>4567.1499999999996</v>
      </c>
      <c r="H33" s="10">
        <f t="shared" ref="H33" si="3">TRUNC(F33*G33,2)</f>
        <v>0</v>
      </c>
    </row>
    <row r="34" spans="1:17" ht="17.25" customHeight="1">
      <c r="A34" s="5" t="s">
        <v>114</v>
      </c>
      <c r="B34" s="5" t="str">
        <f>_xlfn.XLOOKUP(C34,'Preços de Referência'!B:B,'Preços de Referência'!A:A)</f>
        <v>P8143</v>
      </c>
      <c r="C34" s="140" t="s">
        <v>115</v>
      </c>
      <c r="D34" s="8" t="s">
        <v>66</v>
      </c>
      <c r="E34" s="9">
        <v>0</v>
      </c>
      <c r="F34" s="9">
        <f t="shared" si="1"/>
        <v>0</v>
      </c>
      <c r="G34" s="7">
        <f>VLOOKUP(B34,'Preços de Referência'!A:C,3,0)</f>
        <v>6458.21</v>
      </c>
      <c r="H34" s="10">
        <f t="shared" si="0"/>
        <v>0</v>
      </c>
    </row>
    <row r="35" spans="1:17" ht="17.45" customHeight="1">
      <c r="A35" s="5" t="s">
        <v>116</v>
      </c>
      <c r="B35" s="5" t="str">
        <f>_xlfn.XLOOKUP(C35,'Preços de Referência'!B:B,'Preços de Referência'!A:A)</f>
        <v>P8155</v>
      </c>
      <c r="C35" s="62" t="s">
        <v>117</v>
      </c>
      <c r="D35" s="8" t="s">
        <v>66</v>
      </c>
      <c r="E35" s="9">
        <v>0</v>
      </c>
      <c r="F35" s="6">
        <f t="shared" si="1"/>
        <v>0</v>
      </c>
      <c r="G35" s="7">
        <f>VLOOKUP(B35,'Preços de Referência'!A:C,3,0)</f>
        <v>6348.77</v>
      </c>
      <c r="H35" s="10">
        <f t="shared" si="0"/>
        <v>0</v>
      </c>
    </row>
    <row r="36" spans="1:17" ht="17.45" customHeight="1">
      <c r="A36" s="127">
        <v>3</v>
      </c>
      <c r="B36" s="67" t="s">
        <v>61</v>
      </c>
      <c r="C36" s="25" t="s">
        <v>118</v>
      </c>
      <c r="D36" s="187"/>
      <c r="E36" s="187"/>
      <c r="F36" s="25"/>
      <c r="G36" s="25"/>
      <c r="H36" s="26"/>
    </row>
    <row r="37" spans="1:17" ht="17.45" customHeight="1">
      <c r="A37" s="188" t="s">
        <v>119</v>
      </c>
      <c r="B37" s="8" t="e">
        <f>#REF!</f>
        <v>#REF!</v>
      </c>
      <c r="C37" s="151" t="e">
        <f>#REF!</f>
        <v>#REF!</v>
      </c>
      <c r="D37" s="8" t="s">
        <v>120</v>
      </c>
      <c r="E37" s="9">
        <v>0</v>
      </c>
      <c r="F37" s="9">
        <f t="shared" ref="F37:F39" si="4">TRUNC(E37*$H$4,2)</f>
        <v>0</v>
      </c>
      <c r="G37" s="10">
        <v>1149.6500000000001</v>
      </c>
      <c r="H37" s="10">
        <f>TRUNC(F37*G37,2)</f>
        <v>0</v>
      </c>
    </row>
    <row r="38" spans="1:17" ht="17.45" customHeight="1">
      <c r="A38" s="5" t="s">
        <v>121</v>
      </c>
      <c r="B38" s="5" t="e">
        <f>#REF!</f>
        <v>#REF!</v>
      </c>
      <c r="C38" s="152" t="e">
        <f>#REF!</f>
        <v>#REF!</v>
      </c>
      <c r="D38" s="8" t="s">
        <v>120</v>
      </c>
      <c r="E38" s="9">
        <v>0</v>
      </c>
      <c r="F38" s="9">
        <f t="shared" si="4"/>
        <v>0</v>
      </c>
      <c r="G38" s="7">
        <v>320.95999999999998</v>
      </c>
      <c r="H38" s="10">
        <f t="shared" ref="H38:H39" si="5">TRUNC(F38*G38,2)</f>
        <v>0</v>
      </c>
      <c r="I38" s="85"/>
      <c r="J38" s="86"/>
      <c r="K38" s="86"/>
      <c r="L38" s="86"/>
      <c r="M38" s="86"/>
      <c r="N38" s="86"/>
      <c r="O38" s="86"/>
      <c r="P38" s="86"/>
      <c r="Q38" s="86"/>
    </row>
    <row r="39" spans="1:17" ht="17.45" customHeight="1">
      <c r="A39" s="5" t="s">
        <v>122</v>
      </c>
      <c r="B39" s="5" t="e">
        <f>#REF!</f>
        <v>#REF!</v>
      </c>
      <c r="C39" s="152" t="e">
        <f>#REF!</f>
        <v>#REF!</v>
      </c>
      <c r="D39" s="5" t="s">
        <v>120</v>
      </c>
      <c r="E39" s="6">
        <v>0</v>
      </c>
      <c r="F39" s="6">
        <f t="shared" si="4"/>
        <v>0</v>
      </c>
      <c r="G39" s="7">
        <v>393.05</v>
      </c>
      <c r="H39" s="7">
        <f t="shared" si="5"/>
        <v>0</v>
      </c>
      <c r="I39" s="85"/>
      <c r="J39" s="86"/>
      <c r="K39" s="86"/>
      <c r="L39" s="86"/>
      <c r="M39" s="86"/>
      <c r="N39" s="86"/>
      <c r="O39" s="86"/>
      <c r="P39" s="86"/>
      <c r="Q39" s="86"/>
    </row>
    <row r="40" spans="1:17" ht="17.45" customHeight="1">
      <c r="A40" s="55"/>
      <c r="B40" s="25"/>
      <c r="C40" s="25"/>
      <c r="D40" s="25"/>
      <c r="E40" s="25"/>
      <c r="F40" s="23"/>
      <c r="G40" s="52" t="s">
        <v>123</v>
      </c>
      <c r="H40" s="13" t="e">
        <f>TRUNC(SUM(H9:H39),2)</f>
        <v>#REF!</v>
      </c>
    </row>
    <row r="41" spans="1:17" ht="17.45" customHeight="1">
      <c r="A41" s="55"/>
      <c r="B41" s="25"/>
      <c r="C41" s="25"/>
      <c r="D41" s="25"/>
      <c r="E41" s="25"/>
      <c r="F41" s="56" t="s">
        <v>124</v>
      </c>
      <c r="G41" s="14" t="str">
        <f>'Preços de Referência'!$E$68</f>
        <v>https://www.gov.br/dnit/pt-br/assuntos/planejamento-e-pesquisa/custos-e-pagamentos/custos-e-pagamentos-dnit/engenharia-consultiva-2/tabela-de-precos-de-consultoria-1/relatorios/2024/outubro/outubro-2024</v>
      </c>
      <c r="H41" s="13" t="e">
        <f>TRUNC((H40*G41),2)</f>
        <v>#REF!</v>
      </c>
    </row>
    <row r="42" spans="1:17" ht="17.45" customHeight="1">
      <c r="A42" s="55"/>
      <c r="B42" s="25"/>
      <c r="C42" s="25"/>
      <c r="D42" s="25"/>
      <c r="E42" s="25"/>
      <c r="F42" s="25"/>
      <c r="G42" s="52" t="s">
        <v>125</v>
      </c>
      <c r="H42" s="13" t="e">
        <f>TRUNC((H40+H41),2)</f>
        <v>#REF!</v>
      </c>
    </row>
    <row r="43" spans="1:17" ht="17.45" customHeight="1">
      <c r="A43" s="15"/>
      <c r="B43" s="16"/>
      <c r="C43" s="17"/>
      <c r="D43" s="16"/>
      <c r="E43" s="16"/>
      <c r="F43" s="57"/>
      <c r="G43" s="18" t="s">
        <v>126</v>
      </c>
      <c r="H43" s="58" t="e">
        <f>TRUNC((H42/H4),2)</f>
        <v>#REF!</v>
      </c>
    </row>
    <row r="44" spans="1:17" ht="17.45" customHeight="1"/>
    <row r="45" spans="1:17" ht="17.45" customHeight="1">
      <c r="H45" s="46"/>
      <c r="K45" s="2"/>
    </row>
    <row r="46" spans="1:17" ht="17.45" customHeight="1"/>
    <row r="47" spans="1:17" ht="17.45" customHeight="1"/>
    <row r="48" spans="1:17" ht="17.45" customHeight="1"/>
    <row r="49" ht="17.45" customHeight="1"/>
    <row r="50" ht="17.45" customHeight="1"/>
  </sheetData>
  <mergeCells count="6">
    <mergeCell ref="G5:H5"/>
    <mergeCell ref="A5:A6"/>
    <mergeCell ref="B5:B6"/>
    <mergeCell ref="C5:C6"/>
    <mergeCell ref="D5:D6"/>
    <mergeCell ref="E5:F5"/>
  </mergeCells>
  <pageMargins left="0.511811024" right="0.511811024" top="0.78740157499999996" bottom="0.78740157499999996" header="0.31496062000000002" footer="0.31496062000000002"/>
  <pageSetup paperSize="9" scale="41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2C89A03-2F26-4BE5-8538-F5F6CDB06365}">
          <x14:formula1>
            <xm:f>'Preços de Referência'!$B$5:$B$102</xm:f>
          </x14:formula1>
          <xm:sqref>C33:C35 C9:C12 C17:C24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20240-1A74-4AED-938E-D22C9EB45F03}">
  <sheetPr>
    <tabColor rgb="FFE088C9"/>
    <pageSetUpPr fitToPage="1"/>
  </sheetPr>
  <dimension ref="A1:H48"/>
  <sheetViews>
    <sheetView showGridLines="0" topLeftCell="A23" zoomScale="70" zoomScaleNormal="70" zoomScaleSheetLayoutView="136" workbookViewId="0">
      <selection activeCell="B26" sqref="B26"/>
    </sheetView>
  </sheetViews>
  <sheetFormatPr defaultColWidth="9.28515625" defaultRowHeight="12.75"/>
  <cols>
    <col min="1" max="2" width="11.5703125" style="4" customWidth="1"/>
    <col min="3" max="3" width="45.5703125" style="4" customWidth="1"/>
    <col min="4" max="4" width="16.7109375" style="4" customWidth="1"/>
    <col min="5" max="5" width="9.28515625" style="4"/>
    <col min="6" max="6" width="9.140625" style="4" customWidth="1"/>
    <col min="7" max="8" width="17.42578125" style="4" bestFit="1" customWidth="1"/>
    <col min="9" max="9" width="9.28515625" style="4" customWidth="1"/>
    <col min="10" max="16384" width="9.28515625" style="4"/>
  </cols>
  <sheetData>
    <row r="1" spans="1:8" ht="17.25" customHeight="1">
      <c r="A1" s="28" t="e">
        <f>PRODUTOS!#REF!</f>
        <v>#REF!</v>
      </c>
      <c r="B1" s="29"/>
      <c r="C1" s="29"/>
      <c r="D1" s="29"/>
      <c r="E1" s="29"/>
      <c r="F1" s="29"/>
      <c r="G1" s="29"/>
      <c r="H1" s="30"/>
    </row>
    <row r="2" spans="1:8" ht="17.25" customHeight="1">
      <c r="A2" s="27" t="s">
        <v>52</v>
      </c>
      <c r="B2" s="29"/>
      <c r="C2" s="29"/>
      <c r="D2" s="29"/>
      <c r="E2" s="29"/>
      <c r="F2" s="29"/>
      <c r="G2" s="29"/>
      <c r="H2" s="30"/>
    </row>
    <row r="3" spans="1:8" ht="17.25" customHeight="1">
      <c r="A3" s="123" t="e">
        <f>PRODUTOS!#REF!</f>
        <v>#REF!</v>
      </c>
      <c r="B3" s="40" t="e">
        <f>PRODUTOS!#REF!</f>
        <v>#REF!</v>
      </c>
      <c r="C3" s="32"/>
      <c r="D3" s="32"/>
      <c r="E3" s="32"/>
      <c r="F3" s="32"/>
      <c r="G3" s="32"/>
      <c r="H3" s="33"/>
    </row>
    <row r="4" spans="1:8" ht="17.25" customHeight="1">
      <c r="A4" s="89" t="s">
        <v>53</v>
      </c>
      <c r="B4" s="34" t="e">
        <f>PRODUTOS!#REF!</f>
        <v>#REF!</v>
      </c>
      <c r="C4" s="35"/>
      <c r="D4" s="35"/>
      <c r="E4" s="35"/>
      <c r="F4" s="35"/>
      <c r="G4" s="51" t="s">
        <v>128</v>
      </c>
      <c r="H4" s="36">
        <v>36</v>
      </c>
    </row>
    <row r="5" spans="1:8" ht="17.25" customHeight="1">
      <c r="A5" s="677" t="s">
        <v>44</v>
      </c>
      <c r="B5" s="676" t="s">
        <v>55</v>
      </c>
      <c r="C5" s="676" t="s">
        <v>56</v>
      </c>
      <c r="D5" s="676" t="s">
        <v>46</v>
      </c>
      <c r="E5" s="676" t="s">
        <v>47</v>
      </c>
      <c r="F5" s="676"/>
      <c r="G5" s="676" t="s">
        <v>57</v>
      </c>
      <c r="H5" s="676"/>
    </row>
    <row r="6" spans="1:8" ht="17.25" customHeight="1">
      <c r="A6" s="678"/>
      <c r="B6" s="678"/>
      <c r="C6" s="678"/>
      <c r="D6" s="678"/>
      <c r="E6" s="20" t="s">
        <v>58</v>
      </c>
      <c r="F6" s="20" t="s">
        <v>59</v>
      </c>
      <c r="G6" s="20" t="s">
        <v>60</v>
      </c>
      <c r="H6" s="20" t="s">
        <v>59</v>
      </c>
    </row>
    <row r="7" spans="1:8" ht="17.25" customHeight="1">
      <c r="A7" s="21" t="s">
        <v>61</v>
      </c>
      <c r="B7" s="22" t="s">
        <v>61</v>
      </c>
      <c r="C7" s="23" t="s">
        <v>62</v>
      </c>
      <c r="D7" s="23"/>
      <c r="E7" s="23"/>
      <c r="F7" s="23"/>
      <c r="G7" s="23"/>
      <c r="H7" s="24"/>
    </row>
    <row r="8" spans="1:8" ht="17.25" customHeight="1">
      <c r="A8" s="21">
        <v>1</v>
      </c>
      <c r="B8" s="22" t="s">
        <v>61</v>
      </c>
      <c r="C8" s="25" t="s">
        <v>63</v>
      </c>
      <c r="D8" s="25"/>
      <c r="E8" s="25"/>
      <c r="F8" s="25"/>
      <c r="G8" s="25"/>
      <c r="H8" s="26"/>
    </row>
    <row r="9" spans="1:8" ht="17.25" customHeight="1">
      <c r="A9" s="19" t="s">
        <v>64</v>
      </c>
      <c r="B9" s="5" t="str">
        <f>_xlfn.XLOOKUP(C9,'Preços de Referência'!B:B,'Preços de Referência'!A:A)</f>
        <v>P8173</v>
      </c>
      <c r="C9" s="62" t="s">
        <v>65</v>
      </c>
      <c r="D9" s="8" t="s">
        <v>66</v>
      </c>
      <c r="E9" s="9">
        <v>0</v>
      </c>
      <c r="F9" s="9">
        <f>TRUNC(E9*$H$4,2)</f>
        <v>0</v>
      </c>
      <c r="G9" s="10">
        <f>VLOOKUP(B9,'Preços de Referência'!A:C,3,0)</f>
        <v>7213.77</v>
      </c>
      <c r="H9" s="10">
        <f>TRUNC(F9*G9,2)</f>
        <v>0</v>
      </c>
    </row>
    <row r="10" spans="1:8" ht="17.25" customHeight="1">
      <c r="A10" s="19" t="s">
        <v>67</v>
      </c>
      <c r="B10" s="5" t="str">
        <f>_xlfn.XLOOKUP(C10,'Preços de Referência'!B:B,'Preços de Referência'!A:A)</f>
        <v>P8174</v>
      </c>
      <c r="C10" s="62" t="s">
        <v>68</v>
      </c>
      <c r="D10" s="8" t="s">
        <v>66</v>
      </c>
      <c r="E10" s="9" t="e">
        <f>#REF!</f>
        <v>#REF!</v>
      </c>
      <c r="F10" s="9" t="e">
        <f>TRUNC(E10*$H$4,2)</f>
        <v>#REF!</v>
      </c>
      <c r="G10" s="10">
        <f>VLOOKUP(B10,'Preços de Referência'!A:C,3,0)</f>
        <v>9250.7099999999991</v>
      </c>
      <c r="H10" s="10" t="e">
        <f t="shared" ref="H10:H35" si="0">TRUNC(F10*G10,2)</f>
        <v>#REF!</v>
      </c>
    </row>
    <row r="11" spans="1:8" ht="17.25" customHeight="1">
      <c r="A11" s="19" t="s">
        <v>69</v>
      </c>
      <c r="B11" s="5" t="str">
        <f>_xlfn.XLOOKUP(C11,'Preços de Referência'!B:B,'Preços de Referência'!A:A)</f>
        <v>P8001</v>
      </c>
      <c r="C11" s="62" t="s">
        <v>70</v>
      </c>
      <c r="D11" s="8" t="s">
        <v>66</v>
      </c>
      <c r="E11" s="9" t="e">
        <f>#REF!</f>
        <v>#REF!</v>
      </c>
      <c r="F11" s="9" t="e">
        <f t="shared" ref="F11:F35" si="1">TRUNC(E11*$H$4,2)</f>
        <v>#REF!</v>
      </c>
      <c r="G11" s="10">
        <f>VLOOKUP(B11,'Preços de Referência'!A:C,3,0)</f>
        <v>9648.3700000000008</v>
      </c>
      <c r="H11" s="10" t="e">
        <f t="shared" si="0"/>
        <v>#REF!</v>
      </c>
    </row>
    <row r="12" spans="1:8" ht="17.25" customHeight="1">
      <c r="A12" s="19" t="s">
        <v>71</v>
      </c>
      <c r="B12" s="5" t="str">
        <f>_xlfn.XLOOKUP(C12,'Preços de Referência'!B:B,'Preços de Referência'!A:A)</f>
        <v>P8002</v>
      </c>
      <c r="C12" s="62" t="s">
        <v>72</v>
      </c>
      <c r="D12" s="8" t="s">
        <v>66</v>
      </c>
      <c r="E12" s="9">
        <v>0</v>
      </c>
      <c r="F12" s="9">
        <f t="shared" si="1"/>
        <v>0</v>
      </c>
      <c r="G12" s="10">
        <f>VLOOKUP(B12,'Preços de Referência'!A:C,3,0)</f>
        <v>12506.56</v>
      </c>
      <c r="H12" s="10">
        <f t="shared" si="0"/>
        <v>0</v>
      </c>
    </row>
    <row r="13" spans="1:8" ht="17.25" customHeight="1">
      <c r="A13" s="19" t="s">
        <v>73</v>
      </c>
      <c r="B13" s="5" t="str">
        <f>_xlfn.XLOOKUP(C13,'Preços de Referência'!B:B,'Preços de Referência'!A:A)</f>
        <v>P8008</v>
      </c>
      <c r="C13" s="62" t="s">
        <v>74</v>
      </c>
      <c r="D13" s="8" t="s">
        <v>66</v>
      </c>
      <c r="E13" s="9">
        <v>0</v>
      </c>
      <c r="F13" s="9">
        <f>TRUNC(E13*$H$4,2)</f>
        <v>0</v>
      </c>
      <c r="G13" s="10">
        <f>VLOOKUP(B13,'Preços de Referência'!A:C,3,0)</f>
        <v>11354.38</v>
      </c>
      <c r="H13" s="10">
        <f t="shared" si="0"/>
        <v>0</v>
      </c>
    </row>
    <row r="14" spans="1:8" ht="17.25" customHeight="1">
      <c r="A14" s="19" t="s">
        <v>75</v>
      </c>
      <c r="B14" s="5" t="str">
        <f>_xlfn.XLOOKUP(C14,'Preços de Referência'!B:B,'Preços de Referência'!A:A)</f>
        <v>P8188</v>
      </c>
      <c r="C14" s="62" t="s">
        <v>76</v>
      </c>
      <c r="D14" s="8" t="s">
        <v>66</v>
      </c>
      <c r="E14" s="9">
        <v>0</v>
      </c>
      <c r="F14" s="9">
        <f t="shared" si="1"/>
        <v>0</v>
      </c>
      <c r="G14" s="10">
        <f>VLOOKUP(B14,'Preços de Referência'!A:C,3,0)</f>
        <v>13319.82</v>
      </c>
      <c r="H14" s="10">
        <f t="shared" si="0"/>
        <v>0</v>
      </c>
    </row>
    <row r="15" spans="1:8" ht="17.25" customHeight="1">
      <c r="A15" s="19" t="s">
        <v>77</v>
      </c>
      <c r="B15" s="5" t="str">
        <f>_xlfn.XLOOKUP(C15,'Preços de Referência'!B:B,'Preços de Referência'!A:A)</f>
        <v>P8190</v>
      </c>
      <c r="C15" s="62" t="s">
        <v>78</v>
      </c>
      <c r="D15" s="8" t="s">
        <v>66</v>
      </c>
      <c r="E15" s="9">
        <v>0</v>
      </c>
      <c r="F15" s="9">
        <f t="shared" si="1"/>
        <v>0</v>
      </c>
      <c r="G15" s="10">
        <f>VLOOKUP(B15,'Preços de Referência'!A:C,3,0)</f>
        <v>7951.38</v>
      </c>
      <c r="H15" s="10">
        <f t="shared" si="0"/>
        <v>0</v>
      </c>
    </row>
    <row r="16" spans="1:8" ht="17.25" customHeight="1">
      <c r="A16" s="19" t="s">
        <v>79</v>
      </c>
      <c r="B16" s="5" t="str">
        <f>_xlfn.XLOOKUP(C16,'Preços de Referência'!B:B,'Preços de Referência'!A:A)</f>
        <v>P8020</v>
      </c>
      <c r="C16" s="62" t="s">
        <v>80</v>
      </c>
      <c r="D16" s="8" t="s">
        <v>66</v>
      </c>
      <c r="E16" s="9">
        <v>0</v>
      </c>
      <c r="F16" s="9">
        <f t="shared" si="1"/>
        <v>0</v>
      </c>
      <c r="G16" s="10">
        <f>VLOOKUP(B16,'Preços de Referência'!A:C,3,0)</f>
        <v>8932.4699999999993</v>
      </c>
      <c r="H16" s="10">
        <f t="shared" si="0"/>
        <v>0</v>
      </c>
    </row>
    <row r="17" spans="1:8" ht="17.25" customHeight="1">
      <c r="A17" s="19" t="s">
        <v>81</v>
      </c>
      <c r="B17" s="5" t="str">
        <f>_xlfn.XLOOKUP(C17,'Preços de Referência'!B:B,'Preços de Referência'!A:A)</f>
        <v>P8033</v>
      </c>
      <c r="C17" s="62" t="s">
        <v>82</v>
      </c>
      <c r="D17" s="8" t="s">
        <v>66</v>
      </c>
      <c r="E17" s="9">
        <v>0</v>
      </c>
      <c r="F17" s="9">
        <f t="shared" si="1"/>
        <v>0</v>
      </c>
      <c r="G17" s="10">
        <f>VLOOKUP(B17,'Preços de Referência'!A:C,3,0)</f>
        <v>8852.4500000000007</v>
      </c>
      <c r="H17" s="10">
        <f t="shared" si="0"/>
        <v>0</v>
      </c>
    </row>
    <row r="18" spans="1:8" ht="17.25" customHeight="1">
      <c r="A18" s="19" t="s">
        <v>83</v>
      </c>
      <c r="B18" s="5" t="str">
        <f>_xlfn.XLOOKUP(C18,'Preços de Referência'!B:B,'Preços de Referência'!A:A)</f>
        <v>P8044</v>
      </c>
      <c r="C18" s="62" t="s">
        <v>84</v>
      </c>
      <c r="D18" s="8" t="s">
        <v>66</v>
      </c>
      <c r="E18" s="9">
        <v>0</v>
      </c>
      <c r="F18" s="9">
        <f t="shared" si="1"/>
        <v>0</v>
      </c>
      <c r="G18" s="10">
        <f>VLOOKUP(B18,'Preços de Referência'!A:C,3,0)</f>
        <v>34464.03</v>
      </c>
      <c r="H18" s="10">
        <f t="shared" si="0"/>
        <v>0</v>
      </c>
    </row>
    <row r="19" spans="1:8" ht="17.25" customHeight="1">
      <c r="A19" s="19" t="s">
        <v>85</v>
      </c>
      <c r="B19" s="5" t="str">
        <f>_xlfn.XLOOKUP(C19,'Preços de Referência'!B:B,'Preços de Referência'!A:A)</f>
        <v>P8045</v>
      </c>
      <c r="C19" s="62" t="s">
        <v>86</v>
      </c>
      <c r="D19" s="8" t="s">
        <v>66</v>
      </c>
      <c r="E19" s="9" t="e">
        <f>#REF!</f>
        <v>#REF!</v>
      </c>
      <c r="F19" s="9" t="e">
        <f t="shared" si="1"/>
        <v>#REF!</v>
      </c>
      <c r="G19" s="10">
        <f>VLOOKUP(B19,'Preços de Referência'!A:C,3,0)</f>
        <v>9568.09</v>
      </c>
      <c r="H19" s="10" t="e">
        <f t="shared" si="0"/>
        <v>#REF!</v>
      </c>
    </row>
    <row r="20" spans="1:8" ht="17.25" customHeight="1">
      <c r="A20" s="19" t="s">
        <v>87</v>
      </c>
      <c r="B20" s="5" t="str">
        <f>_xlfn.XLOOKUP(C20,'Preços de Referência'!B:B,'Preços de Referência'!A:A)</f>
        <v>P8054</v>
      </c>
      <c r="C20" s="62" t="s">
        <v>88</v>
      </c>
      <c r="D20" s="8" t="s">
        <v>66</v>
      </c>
      <c r="E20" s="9">
        <v>0</v>
      </c>
      <c r="F20" s="9">
        <f t="shared" si="1"/>
        <v>0</v>
      </c>
      <c r="G20" s="10">
        <f>VLOOKUP(B20,'Preços de Referência'!A:C,3,0)</f>
        <v>22579.33</v>
      </c>
      <c r="H20" s="10">
        <f t="shared" si="0"/>
        <v>0</v>
      </c>
    </row>
    <row r="21" spans="1:8" ht="17.25" customHeight="1">
      <c r="A21" s="19" t="s">
        <v>89</v>
      </c>
      <c r="B21" s="5" t="str">
        <f>_xlfn.XLOOKUP(C21,'Preços de Referência'!B:B,'Preços de Referência'!A:A)</f>
        <v>P8055</v>
      </c>
      <c r="C21" s="62" t="s">
        <v>90</v>
      </c>
      <c r="D21" s="8" t="s">
        <v>66</v>
      </c>
      <c r="E21" s="9">
        <v>0</v>
      </c>
      <c r="F21" s="9">
        <f t="shared" si="1"/>
        <v>0</v>
      </c>
      <c r="G21" s="10">
        <f>VLOOKUP(B21,'Preços de Referência'!A:C,3,0)</f>
        <v>23508.48</v>
      </c>
      <c r="H21" s="10">
        <f t="shared" si="0"/>
        <v>0</v>
      </c>
    </row>
    <row r="22" spans="1:8" ht="17.25" customHeight="1">
      <c r="A22" s="19" t="s">
        <v>91</v>
      </c>
      <c r="B22" s="5" t="str">
        <f>_xlfn.XLOOKUP(C22,'Preços de Referência'!B:B,'Preços de Referência'!A:A)</f>
        <v>P8058</v>
      </c>
      <c r="C22" s="62" t="s">
        <v>92</v>
      </c>
      <c r="D22" s="8" t="s">
        <v>66</v>
      </c>
      <c r="E22" s="9">
        <v>0</v>
      </c>
      <c r="F22" s="9">
        <f t="shared" si="1"/>
        <v>0</v>
      </c>
      <c r="G22" s="10">
        <f>VLOOKUP(B22,'Preços de Referência'!A:C,3,0)</f>
        <v>23457.39</v>
      </c>
      <c r="H22" s="10">
        <f t="shared" si="0"/>
        <v>0</v>
      </c>
    </row>
    <row r="23" spans="1:8" ht="17.25" customHeight="1">
      <c r="A23" s="19" t="s">
        <v>93</v>
      </c>
      <c r="B23" s="5" t="str">
        <f>_xlfn.XLOOKUP(C23,'Preços de Referência'!B:B,'Preços de Referência'!A:A)</f>
        <v>P8060</v>
      </c>
      <c r="C23" s="62" t="s">
        <v>94</v>
      </c>
      <c r="D23" s="8" t="s">
        <v>66</v>
      </c>
      <c r="E23" s="9">
        <v>0</v>
      </c>
      <c r="F23" s="9">
        <f t="shared" si="1"/>
        <v>0</v>
      </c>
      <c r="G23" s="10">
        <f>VLOOKUP(B23,'Preços de Referência'!A:C,3,0)</f>
        <v>40634.5</v>
      </c>
      <c r="H23" s="10">
        <f t="shared" si="0"/>
        <v>0</v>
      </c>
    </row>
    <row r="24" spans="1:8" ht="17.25" customHeight="1">
      <c r="A24" s="19" t="s">
        <v>95</v>
      </c>
      <c r="B24" s="5" t="str">
        <f>_xlfn.XLOOKUP(C24,'Preços de Referência'!B:B,'Preços de Referência'!A:A)</f>
        <v>P8061</v>
      </c>
      <c r="C24" s="62" t="s">
        <v>96</v>
      </c>
      <c r="D24" s="8" t="s">
        <v>66</v>
      </c>
      <c r="E24" s="9">
        <v>0</v>
      </c>
      <c r="F24" s="9">
        <f t="shared" si="1"/>
        <v>0</v>
      </c>
      <c r="G24" s="10">
        <f>VLOOKUP(B24,'Preços de Referência'!A:C,3,0)</f>
        <v>34040.870000000003</v>
      </c>
      <c r="H24" s="10">
        <f t="shared" si="0"/>
        <v>0</v>
      </c>
    </row>
    <row r="25" spans="1:8" ht="17.25" customHeight="1">
      <c r="A25" s="19" t="s">
        <v>97</v>
      </c>
      <c r="B25" s="5" t="str">
        <f>_xlfn.XLOOKUP(C25,'Preços de Referência'!B:B,'Preços de Referência'!A:A)</f>
        <v>P8066</v>
      </c>
      <c r="C25" s="62" t="s">
        <v>98</v>
      </c>
      <c r="D25" s="8" t="s">
        <v>66</v>
      </c>
      <c r="E25" s="9">
        <v>0</v>
      </c>
      <c r="F25" s="9">
        <f t="shared" si="1"/>
        <v>0</v>
      </c>
      <c r="G25" s="10">
        <f>VLOOKUP(B25,'Preços de Referência'!A:C,3,0)</f>
        <v>24227.22</v>
      </c>
      <c r="H25" s="10">
        <f t="shared" si="0"/>
        <v>0</v>
      </c>
    </row>
    <row r="26" spans="1:8" ht="17.25" customHeight="1">
      <c r="A26" s="19" t="s">
        <v>99</v>
      </c>
      <c r="B26" s="5" t="str">
        <f>_xlfn.XLOOKUP(C26,'Preços de Referência'!B:B,'Preços de Referência'!A:A)</f>
        <v>P8069</v>
      </c>
      <c r="C26" s="62" t="s">
        <v>100</v>
      </c>
      <c r="D26" s="8" t="s">
        <v>66</v>
      </c>
      <c r="E26" s="9">
        <v>0</v>
      </c>
      <c r="F26" s="9">
        <f t="shared" si="1"/>
        <v>0</v>
      </c>
      <c r="G26" s="10">
        <f>VLOOKUP(B26,'Preços de Referência'!A:C,3,0)</f>
        <v>23966.87</v>
      </c>
      <c r="H26" s="10">
        <f t="shared" si="0"/>
        <v>0</v>
      </c>
    </row>
    <row r="27" spans="1:8" ht="17.25" customHeight="1">
      <c r="A27" s="19" t="s">
        <v>101</v>
      </c>
      <c r="B27" s="5" t="str">
        <f>_xlfn.XLOOKUP(C27,'Preços de Referência'!B:B,'Preços de Referência'!A:A)</f>
        <v>P8184</v>
      </c>
      <c r="C27" s="62" t="s">
        <v>102</v>
      </c>
      <c r="D27" s="8" t="s">
        <v>66</v>
      </c>
      <c r="E27" s="9">
        <v>0</v>
      </c>
      <c r="F27" s="9">
        <f t="shared" si="1"/>
        <v>0</v>
      </c>
      <c r="G27" s="10">
        <f>VLOOKUP(B27,'Preços de Referência'!A:C,3,0)</f>
        <v>10689.07</v>
      </c>
      <c r="H27" s="10">
        <f t="shared" si="0"/>
        <v>0</v>
      </c>
    </row>
    <row r="28" spans="1:8" ht="17.25" customHeight="1">
      <c r="A28" s="19" t="s">
        <v>103</v>
      </c>
      <c r="B28" s="5" t="str">
        <f>_xlfn.XLOOKUP(C28,'Preços de Referência'!B:B,'Preços de Referência'!A:A)</f>
        <v>P8081</v>
      </c>
      <c r="C28" s="62" t="s">
        <v>104</v>
      </c>
      <c r="D28" s="8" t="s">
        <v>66</v>
      </c>
      <c r="E28" s="9">
        <v>0</v>
      </c>
      <c r="F28" s="9">
        <f t="shared" si="1"/>
        <v>0</v>
      </c>
      <c r="G28" s="10">
        <f>VLOOKUP(B28,'Preços de Referência'!A:C,3,0)</f>
        <v>22819.32</v>
      </c>
      <c r="H28" s="10">
        <f t="shared" si="0"/>
        <v>0</v>
      </c>
    </row>
    <row r="29" spans="1:8" ht="17.25" customHeight="1">
      <c r="A29" s="124" t="s">
        <v>105</v>
      </c>
      <c r="B29" s="100"/>
      <c r="C29" s="101" t="s">
        <v>106</v>
      </c>
      <c r="D29" s="139" t="s">
        <v>66</v>
      </c>
      <c r="E29" s="125">
        <v>0</v>
      </c>
      <c r="F29" s="125">
        <f t="shared" si="1"/>
        <v>0</v>
      </c>
      <c r="G29" s="126">
        <v>0</v>
      </c>
      <c r="H29" s="126">
        <v>0</v>
      </c>
    </row>
    <row r="30" spans="1:8" ht="17.25" customHeight="1">
      <c r="A30" s="19" t="s">
        <v>107</v>
      </c>
      <c r="B30" s="5" t="str">
        <f>_xlfn.XLOOKUP(C30,'Preços de Referência'!B:B,'Preços de Referência'!A:A)</f>
        <v>P8197</v>
      </c>
      <c r="C30" s="62" t="s">
        <v>108</v>
      </c>
      <c r="D30" s="8" t="s">
        <v>66</v>
      </c>
      <c r="E30" s="9">
        <v>0</v>
      </c>
      <c r="F30" s="9">
        <f t="shared" si="1"/>
        <v>0</v>
      </c>
      <c r="G30" s="10">
        <f>VLOOKUP(B30,'Preços de Referência'!A:C,3,0)</f>
        <v>13319.82</v>
      </c>
      <c r="H30" s="10">
        <f t="shared" si="0"/>
        <v>0</v>
      </c>
    </row>
    <row r="31" spans="1:8" ht="17.25" customHeight="1">
      <c r="A31" s="19" t="s">
        <v>109</v>
      </c>
      <c r="B31" s="5" t="str">
        <f>_xlfn.XLOOKUP(C31,'Preços de Referência'!B:B,'Preços de Referência'!A:A)</f>
        <v>P8199</v>
      </c>
      <c r="C31" s="62" t="s">
        <v>110</v>
      </c>
      <c r="D31" s="8" t="s">
        <v>66</v>
      </c>
      <c r="E31" s="9">
        <v>0</v>
      </c>
      <c r="F31" s="9">
        <f t="shared" si="1"/>
        <v>0</v>
      </c>
      <c r="G31" s="10">
        <f>VLOOKUP(B31,'Preços de Referência'!A:C,3,0)</f>
        <v>11583.39</v>
      </c>
      <c r="H31" s="10">
        <f t="shared" si="0"/>
        <v>0</v>
      </c>
    </row>
    <row r="32" spans="1:8" ht="17.25" customHeight="1">
      <c r="A32" s="60">
        <v>2</v>
      </c>
      <c r="B32" s="60" t="s">
        <v>61</v>
      </c>
      <c r="C32" s="61" t="s">
        <v>111</v>
      </c>
      <c r="D32" s="80"/>
      <c r="E32" s="80"/>
      <c r="F32" s="25"/>
      <c r="G32" s="25"/>
      <c r="H32" s="26"/>
    </row>
    <row r="33" spans="1:8" ht="17.25" customHeight="1">
      <c r="A33" s="5" t="s">
        <v>112</v>
      </c>
      <c r="B33" s="5" t="str">
        <f>_xlfn.XLOOKUP(C33,'Preços de Referência'!B:B,'Preços de Referência'!A:A)</f>
        <v>P8026</v>
      </c>
      <c r="C33" s="140" t="s">
        <v>113</v>
      </c>
      <c r="D33" s="8" t="s">
        <v>66</v>
      </c>
      <c r="E33" s="9" t="e">
        <f>#REF!</f>
        <v>#REF!</v>
      </c>
      <c r="F33" s="9" t="e">
        <f t="shared" ref="F33" si="2">TRUNC(E33*$H$4,2)</f>
        <v>#REF!</v>
      </c>
      <c r="G33" s="7">
        <f>VLOOKUP(B33,'Preços de Referência'!A:C,3,0)</f>
        <v>4567.1499999999996</v>
      </c>
      <c r="H33" s="10" t="e">
        <f t="shared" ref="H33" si="3">TRUNC(F33*G33,2)</f>
        <v>#REF!</v>
      </c>
    </row>
    <row r="34" spans="1:8" ht="17.25" customHeight="1">
      <c r="A34" s="5" t="s">
        <v>114</v>
      </c>
      <c r="B34" s="5" t="str">
        <f>_xlfn.XLOOKUP(C34,'Preços de Referência'!B:B,'Preços de Referência'!A:A)</f>
        <v>P8143</v>
      </c>
      <c r="C34" s="140" t="s">
        <v>115</v>
      </c>
      <c r="D34" s="8" t="s">
        <v>66</v>
      </c>
      <c r="E34" s="9">
        <v>0</v>
      </c>
      <c r="F34" s="9">
        <f t="shared" si="1"/>
        <v>0</v>
      </c>
      <c r="G34" s="7">
        <f>VLOOKUP(B34,'Preços de Referência'!A:C,3,0)</f>
        <v>6458.21</v>
      </c>
      <c r="H34" s="10">
        <f t="shared" si="0"/>
        <v>0</v>
      </c>
    </row>
    <row r="35" spans="1:8" ht="17.45" customHeight="1">
      <c r="A35" s="5" t="s">
        <v>116</v>
      </c>
      <c r="B35" s="5" t="str">
        <f>_xlfn.XLOOKUP(C35,'Preços de Referência'!B:B,'Preços de Referência'!A:A)</f>
        <v>P8155</v>
      </c>
      <c r="C35" s="62" t="s">
        <v>117</v>
      </c>
      <c r="D35" s="8" t="s">
        <v>66</v>
      </c>
      <c r="E35" s="9">
        <v>0</v>
      </c>
      <c r="F35" s="6">
        <f t="shared" si="1"/>
        <v>0</v>
      </c>
      <c r="G35" s="7">
        <f>VLOOKUP(B35,'Preços de Referência'!A:C,3,0)</f>
        <v>6348.77</v>
      </c>
      <c r="H35" s="10">
        <f t="shared" si="0"/>
        <v>0</v>
      </c>
    </row>
    <row r="36" spans="1:8" ht="17.45" customHeight="1">
      <c r="A36" s="127">
        <v>3</v>
      </c>
      <c r="B36" s="67" t="s">
        <v>61</v>
      </c>
      <c r="C36" s="25" t="s">
        <v>118</v>
      </c>
      <c r="D36" s="187"/>
      <c r="E36" s="187"/>
      <c r="F36" s="25"/>
      <c r="G36" s="25"/>
      <c r="H36" s="26"/>
    </row>
    <row r="37" spans="1:8" ht="17.45" customHeight="1">
      <c r="A37" s="188" t="s">
        <v>119</v>
      </c>
      <c r="B37" s="8" t="e">
        <f>#REF!</f>
        <v>#REF!</v>
      </c>
      <c r="C37" s="151" t="e">
        <f>#REF!</f>
        <v>#REF!</v>
      </c>
      <c r="D37" s="8" t="s">
        <v>120</v>
      </c>
      <c r="E37" s="9">
        <v>0</v>
      </c>
      <c r="F37" s="9">
        <f t="shared" ref="F37:F39" si="4">TRUNC(E37*$H$4,2)</f>
        <v>0</v>
      </c>
      <c r="G37" s="10">
        <v>1149.6500000000001</v>
      </c>
      <c r="H37" s="10">
        <f>TRUNC(F37*G37,2)</f>
        <v>0</v>
      </c>
    </row>
    <row r="38" spans="1:8" ht="17.45" customHeight="1">
      <c r="A38" s="5" t="s">
        <v>121</v>
      </c>
      <c r="B38" s="5" t="e">
        <f>#REF!</f>
        <v>#REF!</v>
      </c>
      <c r="C38" s="152" t="e">
        <f>#REF!</f>
        <v>#REF!</v>
      </c>
      <c r="D38" s="8" t="s">
        <v>120</v>
      </c>
      <c r="E38" s="9">
        <v>0</v>
      </c>
      <c r="F38" s="9">
        <f t="shared" si="4"/>
        <v>0</v>
      </c>
      <c r="G38" s="7">
        <v>320.95999999999998</v>
      </c>
      <c r="H38" s="10">
        <f t="shared" ref="H38:H39" si="5">TRUNC(F38*G38,2)</f>
        <v>0</v>
      </c>
    </row>
    <row r="39" spans="1:8" ht="17.45" customHeight="1">
      <c r="A39" s="5" t="s">
        <v>122</v>
      </c>
      <c r="B39" s="5" t="e">
        <f>#REF!</f>
        <v>#REF!</v>
      </c>
      <c r="C39" s="152" t="e">
        <f>#REF!</f>
        <v>#REF!</v>
      </c>
      <c r="D39" s="5" t="s">
        <v>120</v>
      </c>
      <c r="E39" s="6">
        <v>0</v>
      </c>
      <c r="F39" s="6">
        <f t="shared" si="4"/>
        <v>0</v>
      </c>
      <c r="G39" s="7">
        <v>393.05</v>
      </c>
      <c r="H39" s="7">
        <f t="shared" si="5"/>
        <v>0</v>
      </c>
    </row>
    <row r="40" spans="1:8" ht="17.45" customHeight="1">
      <c r="A40" s="55"/>
      <c r="B40" s="25"/>
      <c r="C40" s="25"/>
      <c r="D40" s="25"/>
      <c r="E40" s="25"/>
      <c r="F40" s="23"/>
      <c r="G40" s="52" t="s">
        <v>123</v>
      </c>
      <c r="H40" s="13" t="e">
        <f>TRUNC(SUM(H9:H39),2)</f>
        <v>#REF!</v>
      </c>
    </row>
    <row r="41" spans="1:8" ht="17.45" customHeight="1">
      <c r="A41" s="55"/>
      <c r="B41" s="25"/>
      <c r="C41" s="25"/>
      <c r="D41" s="25"/>
      <c r="E41" s="25"/>
      <c r="F41" s="56" t="s">
        <v>124</v>
      </c>
      <c r="G41" s="14" t="str">
        <f>'Preços de Referência'!$E$68</f>
        <v>https://www.gov.br/dnit/pt-br/assuntos/planejamento-e-pesquisa/custos-e-pagamentos/custos-e-pagamentos-dnit/engenharia-consultiva-2/tabela-de-precos-de-consultoria-1/relatorios/2024/outubro/outubro-2024</v>
      </c>
      <c r="H41" s="13" t="e">
        <f>TRUNC((H40*G41),2)</f>
        <v>#REF!</v>
      </c>
    </row>
    <row r="42" spans="1:8" ht="17.45" customHeight="1">
      <c r="A42" s="55"/>
      <c r="B42" s="25"/>
      <c r="C42" s="25"/>
      <c r="D42" s="25"/>
      <c r="E42" s="25"/>
      <c r="F42" s="25"/>
      <c r="G42" s="52" t="s">
        <v>125</v>
      </c>
      <c r="H42" s="13" t="e">
        <f>TRUNC((H40+H41),2)</f>
        <v>#REF!</v>
      </c>
    </row>
    <row r="43" spans="1:8" ht="17.45" customHeight="1">
      <c r="A43" s="15"/>
      <c r="B43" s="16"/>
      <c r="C43" s="17"/>
      <c r="D43" s="16"/>
      <c r="E43" s="16"/>
      <c r="F43" s="57"/>
      <c r="G43" s="18" t="s">
        <v>126</v>
      </c>
      <c r="H43" s="58" t="e">
        <f>TRUNC((H42/H4),2)</f>
        <v>#REF!</v>
      </c>
    </row>
    <row r="44" spans="1:8" ht="17.45" customHeight="1"/>
    <row r="45" spans="1:8" ht="17.45" customHeight="1"/>
    <row r="46" spans="1:8" ht="17.45" customHeight="1"/>
    <row r="47" spans="1:8" ht="17.45" customHeight="1"/>
    <row r="48" spans="1:8" ht="17.45" customHeight="1"/>
  </sheetData>
  <mergeCells count="6">
    <mergeCell ref="G5:H5"/>
    <mergeCell ref="A5:A6"/>
    <mergeCell ref="B5:B6"/>
    <mergeCell ref="C5:C6"/>
    <mergeCell ref="D5:D6"/>
    <mergeCell ref="E5:F5"/>
  </mergeCells>
  <pageMargins left="0.511811024" right="0.511811024" top="0.78740157499999996" bottom="0.78740157499999996" header="0.31496062000000002" footer="0.31496062000000002"/>
  <pageSetup paperSize="9" scale="66" orientation="portrait" r:id="rId1"/>
  <colBreaks count="1" manualBreakCount="1">
    <brk id="8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531CA1F-9AD8-4AF7-9E64-45F448FF8453}">
          <x14:formula1>
            <xm:f>'Preços de Referência'!$B$5:$B$102</xm:f>
          </x14:formula1>
          <xm:sqref>C33:C35 C9:C12 C17:C24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9DD70-5F99-49B2-AC43-5DBA6FBB9025}">
  <sheetPr>
    <tabColor rgb="FFE088C9"/>
    <pageSetUpPr fitToPage="1"/>
  </sheetPr>
  <dimension ref="A1:H47"/>
  <sheetViews>
    <sheetView showGridLines="0" topLeftCell="A20" zoomScale="70" zoomScaleNormal="70" zoomScaleSheetLayoutView="136" workbookViewId="0">
      <selection activeCell="B26" sqref="B26"/>
    </sheetView>
  </sheetViews>
  <sheetFormatPr defaultColWidth="9.28515625" defaultRowHeight="12.75"/>
  <cols>
    <col min="1" max="2" width="11.5703125" style="4" customWidth="1"/>
    <col min="3" max="3" width="45.5703125" style="4" customWidth="1"/>
    <col min="4" max="4" width="16.7109375" style="4" customWidth="1"/>
    <col min="5" max="5" width="9.28515625" style="4"/>
    <col min="6" max="6" width="9.140625" style="4" customWidth="1"/>
    <col min="7" max="8" width="17.42578125" style="4" bestFit="1" customWidth="1"/>
    <col min="9" max="16384" width="9.28515625" style="4"/>
  </cols>
  <sheetData>
    <row r="1" spans="1:8" ht="17.25" customHeight="1">
      <c r="A1" s="28" t="e">
        <f>PRODUTOS!#REF!</f>
        <v>#REF!</v>
      </c>
      <c r="B1" s="29"/>
      <c r="C1" s="29"/>
      <c r="D1" s="29"/>
      <c r="E1" s="29"/>
      <c r="F1" s="29"/>
      <c r="G1" s="29"/>
      <c r="H1" s="30"/>
    </row>
    <row r="2" spans="1:8" ht="17.25" customHeight="1">
      <c r="A2" s="27" t="s">
        <v>52</v>
      </c>
      <c r="B2" s="29"/>
      <c r="C2" s="29"/>
      <c r="D2" s="29"/>
      <c r="E2" s="29"/>
      <c r="F2" s="29"/>
      <c r="G2" s="29"/>
      <c r="H2" s="30"/>
    </row>
    <row r="3" spans="1:8" ht="17.25" customHeight="1">
      <c r="A3" s="123" t="e">
        <f>PRODUTOS!#REF!</f>
        <v>#REF!</v>
      </c>
      <c r="B3" s="31" t="e">
        <f>PRODUTOS!#REF!</f>
        <v>#REF!</v>
      </c>
      <c r="C3" s="32"/>
      <c r="D3" s="32"/>
      <c r="E3" s="32"/>
      <c r="F3" s="32"/>
      <c r="G3" s="32"/>
      <c r="H3" s="33"/>
    </row>
    <row r="4" spans="1:8" ht="36.950000000000003" customHeight="1">
      <c r="A4" s="89" t="s">
        <v>53</v>
      </c>
      <c r="B4" s="679" t="e">
        <f>PRODUTOS!#REF!</f>
        <v>#REF!</v>
      </c>
      <c r="C4" s="680"/>
      <c r="D4" s="680"/>
      <c r="E4" s="680"/>
      <c r="F4" s="35"/>
      <c r="G4" s="51" t="s">
        <v>128</v>
      </c>
      <c r="H4" s="36">
        <v>36</v>
      </c>
    </row>
    <row r="5" spans="1:8" ht="17.25" customHeight="1">
      <c r="A5" s="677" t="s">
        <v>44</v>
      </c>
      <c r="B5" s="676" t="s">
        <v>55</v>
      </c>
      <c r="C5" s="676" t="s">
        <v>56</v>
      </c>
      <c r="D5" s="676" t="s">
        <v>46</v>
      </c>
      <c r="E5" s="676" t="s">
        <v>47</v>
      </c>
      <c r="F5" s="676"/>
      <c r="G5" s="676" t="s">
        <v>57</v>
      </c>
      <c r="H5" s="676"/>
    </row>
    <row r="6" spans="1:8" ht="17.25" customHeight="1">
      <c r="A6" s="678"/>
      <c r="B6" s="678"/>
      <c r="C6" s="678"/>
      <c r="D6" s="678"/>
      <c r="E6" s="20" t="s">
        <v>58</v>
      </c>
      <c r="F6" s="20" t="s">
        <v>59</v>
      </c>
      <c r="G6" s="20" t="s">
        <v>60</v>
      </c>
      <c r="H6" s="20" t="s">
        <v>59</v>
      </c>
    </row>
    <row r="7" spans="1:8" ht="17.25" customHeight="1">
      <c r="A7" s="21" t="s">
        <v>61</v>
      </c>
      <c r="B7" s="22" t="s">
        <v>61</v>
      </c>
      <c r="C7" s="23" t="s">
        <v>62</v>
      </c>
      <c r="D7" s="23"/>
      <c r="E7" s="23"/>
      <c r="F7" s="23"/>
      <c r="G7" s="23"/>
      <c r="H7" s="24"/>
    </row>
    <row r="8" spans="1:8" ht="17.25" customHeight="1">
      <c r="A8" s="21">
        <v>1</v>
      </c>
      <c r="B8" s="22" t="s">
        <v>61</v>
      </c>
      <c r="C8" s="25" t="s">
        <v>63</v>
      </c>
      <c r="D8" s="25"/>
      <c r="E8" s="25"/>
      <c r="F8" s="25"/>
      <c r="G8" s="25"/>
      <c r="H8" s="26"/>
    </row>
    <row r="9" spans="1:8" ht="17.25" customHeight="1">
      <c r="A9" s="19" t="s">
        <v>64</v>
      </c>
      <c r="B9" s="5" t="str">
        <f>_xlfn.XLOOKUP(C9,'Preços de Referência'!B:B,'Preços de Referência'!A:A)</f>
        <v>P8173</v>
      </c>
      <c r="C9" s="62" t="s">
        <v>65</v>
      </c>
      <c r="D9" s="8" t="s">
        <v>66</v>
      </c>
      <c r="E9" s="9">
        <v>0</v>
      </c>
      <c r="F9" s="9">
        <f>TRUNC(E9*$H$4,2)</f>
        <v>0</v>
      </c>
      <c r="G9" s="10">
        <f>VLOOKUP(B9,'Preços de Referência'!A:C,3,0)</f>
        <v>7213.77</v>
      </c>
      <c r="H9" s="10">
        <f>TRUNC(F9*G9,2)</f>
        <v>0</v>
      </c>
    </row>
    <row r="10" spans="1:8" ht="17.25" customHeight="1">
      <c r="A10" s="19" t="s">
        <v>67</v>
      </c>
      <c r="B10" s="5" t="str">
        <f>_xlfn.XLOOKUP(C10,'Preços de Referência'!B:B,'Preços de Referência'!A:A)</f>
        <v>P8174</v>
      </c>
      <c r="C10" s="62" t="s">
        <v>68</v>
      </c>
      <c r="D10" s="8" t="s">
        <v>66</v>
      </c>
      <c r="E10" s="9" t="e">
        <f>#REF!</f>
        <v>#REF!</v>
      </c>
      <c r="F10" s="9" t="e">
        <f>TRUNC(E10*$H$4,2)</f>
        <v>#REF!</v>
      </c>
      <c r="G10" s="10">
        <f>VLOOKUP(B10,'Preços de Referência'!A:C,3,0)</f>
        <v>9250.7099999999991</v>
      </c>
      <c r="H10" s="10" t="e">
        <f t="shared" ref="H10:H35" si="0">TRUNC(F10*G10,2)</f>
        <v>#REF!</v>
      </c>
    </row>
    <row r="11" spans="1:8" ht="17.25" customHeight="1">
      <c r="A11" s="19" t="s">
        <v>69</v>
      </c>
      <c r="B11" s="5" t="str">
        <f>_xlfn.XLOOKUP(C11,'Preços de Referência'!B:B,'Preços de Referência'!A:A)</f>
        <v>P8001</v>
      </c>
      <c r="C11" s="62" t="s">
        <v>70</v>
      </c>
      <c r="D11" s="8" t="s">
        <v>66</v>
      </c>
      <c r="E11" s="9" t="e">
        <f>#REF!</f>
        <v>#REF!</v>
      </c>
      <c r="F11" s="9" t="e">
        <f>TRUNC(E11*$H$4,2)</f>
        <v>#REF!</v>
      </c>
      <c r="G11" s="10">
        <f>VLOOKUP(B11,'Preços de Referência'!A:C,3,0)</f>
        <v>9648.3700000000008</v>
      </c>
      <c r="H11" s="10" t="e">
        <f t="shared" si="0"/>
        <v>#REF!</v>
      </c>
    </row>
    <row r="12" spans="1:8" ht="17.25" customHeight="1">
      <c r="A12" s="19" t="s">
        <v>71</v>
      </c>
      <c r="B12" s="5" t="str">
        <f>_xlfn.XLOOKUP(C12,'Preços de Referência'!B:B,'Preços de Referência'!A:A)</f>
        <v>P8002</v>
      </c>
      <c r="C12" s="62" t="s">
        <v>72</v>
      </c>
      <c r="D12" s="8" t="s">
        <v>66</v>
      </c>
      <c r="E12" s="9" t="e">
        <f>#REF!</f>
        <v>#REF!</v>
      </c>
      <c r="F12" s="9" t="e">
        <f t="shared" ref="F12:F35" si="1">TRUNC(E12*$H$4,2)</f>
        <v>#REF!</v>
      </c>
      <c r="G12" s="10">
        <f>VLOOKUP(B12,'Preços de Referência'!A:C,3,0)</f>
        <v>12506.56</v>
      </c>
      <c r="H12" s="10" t="e">
        <f t="shared" si="0"/>
        <v>#REF!</v>
      </c>
    </row>
    <row r="13" spans="1:8" ht="17.25" customHeight="1">
      <c r="A13" s="19" t="s">
        <v>73</v>
      </c>
      <c r="B13" s="5" t="str">
        <f>_xlfn.XLOOKUP(C13,'Preços de Referência'!B:B,'Preços de Referência'!A:A)</f>
        <v>P8008</v>
      </c>
      <c r="C13" s="62" t="s">
        <v>74</v>
      </c>
      <c r="D13" s="8" t="s">
        <v>66</v>
      </c>
      <c r="E13" s="9">
        <v>0</v>
      </c>
      <c r="F13" s="9">
        <f>TRUNC(E13*$H$4,2)</f>
        <v>0</v>
      </c>
      <c r="G13" s="10">
        <f>VLOOKUP(B13,'Preços de Referência'!A:C,3,0)</f>
        <v>11354.38</v>
      </c>
      <c r="H13" s="10">
        <f t="shared" si="0"/>
        <v>0</v>
      </c>
    </row>
    <row r="14" spans="1:8" ht="17.25" customHeight="1">
      <c r="A14" s="19" t="s">
        <v>75</v>
      </c>
      <c r="B14" s="5" t="str">
        <f>_xlfn.XLOOKUP(C14,'Preços de Referência'!B:B,'Preços de Referência'!A:A)</f>
        <v>P8188</v>
      </c>
      <c r="C14" s="62" t="s">
        <v>76</v>
      </c>
      <c r="D14" s="8" t="s">
        <v>66</v>
      </c>
      <c r="E14" s="9">
        <v>0</v>
      </c>
      <c r="F14" s="9">
        <f t="shared" si="1"/>
        <v>0</v>
      </c>
      <c r="G14" s="10">
        <f>VLOOKUP(B14,'Preços de Referência'!A:C,3,0)</f>
        <v>13319.82</v>
      </c>
      <c r="H14" s="10">
        <f t="shared" si="0"/>
        <v>0</v>
      </c>
    </row>
    <row r="15" spans="1:8" ht="17.25" customHeight="1">
      <c r="A15" s="19" t="s">
        <v>77</v>
      </c>
      <c r="B15" s="5" t="str">
        <f>_xlfn.XLOOKUP(C15,'Preços de Referência'!B:B,'Preços de Referência'!A:A)</f>
        <v>P8190</v>
      </c>
      <c r="C15" s="62" t="s">
        <v>78</v>
      </c>
      <c r="D15" s="8" t="s">
        <v>66</v>
      </c>
      <c r="E15" s="9">
        <v>0</v>
      </c>
      <c r="F15" s="9">
        <f t="shared" si="1"/>
        <v>0</v>
      </c>
      <c r="G15" s="10">
        <f>VLOOKUP(B15,'Preços de Referência'!A:C,3,0)</f>
        <v>7951.38</v>
      </c>
      <c r="H15" s="10">
        <f t="shared" si="0"/>
        <v>0</v>
      </c>
    </row>
    <row r="16" spans="1:8" ht="17.25" customHeight="1">
      <c r="A16" s="19" t="s">
        <v>79</v>
      </c>
      <c r="B16" s="5" t="str">
        <f>_xlfn.XLOOKUP(C16,'Preços de Referência'!B:B,'Preços de Referência'!A:A)</f>
        <v>P8020</v>
      </c>
      <c r="C16" s="62" t="s">
        <v>80</v>
      </c>
      <c r="D16" s="8" t="s">
        <v>66</v>
      </c>
      <c r="E16" s="9">
        <v>0</v>
      </c>
      <c r="F16" s="9">
        <f t="shared" si="1"/>
        <v>0</v>
      </c>
      <c r="G16" s="10">
        <f>VLOOKUP(B16,'Preços de Referência'!A:C,3,0)</f>
        <v>8932.4699999999993</v>
      </c>
      <c r="H16" s="10">
        <f t="shared" si="0"/>
        <v>0</v>
      </c>
    </row>
    <row r="17" spans="1:8" ht="17.25" customHeight="1">
      <c r="A17" s="19" t="s">
        <v>81</v>
      </c>
      <c r="B17" s="5" t="str">
        <f>_xlfn.XLOOKUP(C17,'Preços de Referência'!B:B,'Preços de Referência'!A:A)</f>
        <v>P8033</v>
      </c>
      <c r="C17" s="62" t="s">
        <v>82</v>
      </c>
      <c r="D17" s="8" t="s">
        <v>66</v>
      </c>
      <c r="E17" s="9">
        <v>0</v>
      </c>
      <c r="F17" s="9">
        <f t="shared" si="1"/>
        <v>0</v>
      </c>
      <c r="G17" s="10">
        <f>VLOOKUP(B17,'Preços de Referência'!A:C,3,0)</f>
        <v>8852.4500000000007</v>
      </c>
      <c r="H17" s="10">
        <f t="shared" si="0"/>
        <v>0</v>
      </c>
    </row>
    <row r="18" spans="1:8" ht="17.25" customHeight="1">
      <c r="A18" s="19" t="s">
        <v>83</v>
      </c>
      <c r="B18" s="5" t="str">
        <f>_xlfn.XLOOKUP(C18,'Preços de Referência'!B:B,'Preços de Referência'!A:A)</f>
        <v>P8044</v>
      </c>
      <c r="C18" s="62" t="s">
        <v>84</v>
      </c>
      <c r="D18" s="8" t="s">
        <v>66</v>
      </c>
      <c r="E18" s="9">
        <v>0</v>
      </c>
      <c r="F18" s="9">
        <f t="shared" si="1"/>
        <v>0</v>
      </c>
      <c r="G18" s="10">
        <f>VLOOKUP(B18,'Preços de Referência'!A:C,3,0)</f>
        <v>34464.03</v>
      </c>
      <c r="H18" s="10">
        <f t="shared" si="0"/>
        <v>0</v>
      </c>
    </row>
    <row r="19" spans="1:8" ht="17.25" customHeight="1">
      <c r="A19" s="19" t="s">
        <v>85</v>
      </c>
      <c r="B19" s="5" t="str">
        <f>_xlfn.XLOOKUP(C19,'Preços de Referência'!B:B,'Preços de Referência'!A:A)</f>
        <v>P8045</v>
      </c>
      <c r="C19" s="62" t="s">
        <v>86</v>
      </c>
      <c r="D19" s="8" t="s">
        <v>66</v>
      </c>
      <c r="E19" s="9" t="e">
        <f>#REF!</f>
        <v>#REF!</v>
      </c>
      <c r="F19" s="9" t="e">
        <f t="shared" si="1"/>
        <v>#REF!</v>
      </c>
      <c r="G19" s="10">
        <f>VLOOKUP(B19,'Preços de Referência'!A:C,3,0)</f>
        <v>9568.09</v>
      </c>
      <c r="H19" s="10" t="e">
        <f t="shared" si="0"/>
        <v>#REF!</v>
      </c>
    </row>
    <row r="20" spans="1:8" ht="17.25" customHeight="1">
      <c r="A20" s="19" t="s">
        <v>87</v>
      </c>
      <c r="B20" s="5" t="str">
        <f>_xlfn.XLOOKUP(C20,'Preços de Referência'!B:B,'Preços de Referência'!A:A)</f>
        <v>P8054</v>
      </c>
      <c r="C20" s="62" t="s">
        <v>88</v>
      </c>
      <c r="D20" s="8" t="s">
        <v>66</v>
      </c>
      <c r="E20" s="9">
        <v>0</v>
      </c>
      <c r="F20" s="9">
        <f t="shared" si="1"/>
        <v>0</v>
      </c>
      <c r="G20" s="10">
        <f>VLOOKUP(B20,'Preços de Referência'!A:C,3,0)</f>
        <v>22579.33</v>
      </c>
      <c r="H20" s="10">
        <f t="shared" si="0"/>
        <v>0</v>
      </c>
    </row>
    <row r="21" spans="1:8" ht="17.25" customHeight="1">
      <c r="A21" s="19" t="s">
        <v>89</v>
      </c>
      <c r="B21" s="5" t="str">
        <f>_xlfn.XLOOKUP(C21,'Preços de Referência'!B:B,'Preços de Referência'!A:A)</f>
        <v>P8055</v>
      </c>
      <c r="C21" s="62" t="s">
        <v>90</v>
      </c>
      <c r="D21" s="8" t="s">
        <v>66</v>
      </c>
      <c r="E21" s="9">
        <v>0</v>
      </c>
      <c r="F21" s="9">
        <f t="shared" si="1"/>
        <v>0</v>
      </c>
      <c r="G21" s="10">
        <f>VLOOKUP(B21,'Preços de Referência'!A:C,3,0)</f>
        <v>23508.48</v>
      </c>
      <c r="H21" s="10">
        <f t="shared" si="0"/>
        <v>0</v>
      </c>
    </row>
    <row r="22" spans="1:8" ht="17.25" customHeight="1">
      <c r="A22" s="19" t="s">
        <v>91</v>
      </c>
      <c r="B22" s="5" t="str">
        <f>_xlfn.XLOOKUP(C22,'Preços de Referência'!B:B,'Preços de Referência'!A:A)</f>
        <v>P8058</v>
      </c>
      <c r="C22" s="62" t="s">
        <v>92</v>
      </c>
      <c r="D22" s="8" t="s">
        <v>66</v>
      </c>
      <c r="E22" s="9">
        <v>0</v>
      </c>
      <c r="F22" s="9">
        <f t="shared" si="1"/>
        <v>0</v>
      </c>
      <c r="G22" s="10">
        <f>VLOOKUP(B22,'Preços de Referência'!A:C,3,0)</f>
        <v>23457.39</v>
      </c>
      <c r="H22" s="10">
        <f t="shared" si="0"/>
        <v>0</v>
      </c>
    </row>
    <row r="23" spans="1:8" ht="17.25" customHeight="1">
      <c r="A23" s="19" t="s">
        <v>93</v>
      </c>
      <c r="B23" s="5" t="str">
        <f>_xlfn.XLOOKUP(C23,'Preços de Referência'!B:B,'Preços de Referência'!A:A)</f>
        <v>P8060</v>
      </c>
      <c r="C23" s="62" t="s">
        <v>94</v>
      </c>
      <c r="D23" s="8" t="s">
        <v>66</v>
      </c>
      <c r="E23" s="9">
        <v>0</v>
      </c>
      <c r="F23" s="9">
        <f t="shared" si="1"/>
        <v>0</v>
      </c>
      <c r="G23" s="10">
        <f>VLOOKUP(B23,'Preços de Referência'!A:C,3,0)</f>
        <v>40634.5</v>
      </c>
      <c r="H23" s="10">
        <f t="shared" si="0"/>
        <v>0</v>
      </c>
    </row>
    <row r="24" spans="1:8" ht="17.25" customHeight="1">
      <c r="A24" s="19" t="s">
        <v>95</v>
      </c>
      <c r="B24" s="5" t="str">
        <f>_xlfn.XLOOKUP(C24,'Preços de Referência'!B:B,'Preços de Referência'!A:A)</f>
        <v>P8061</v>
      </c>
      <c r="C24" s="62" t="s">
        <v>96</v>
      </c>
      <c r="D24" s="8" t="s">
        <v>66</v>
      </c>
      <c r="E24" s="9">
        <v>0</v>
      </c>
      <c r="F24" s="9">
        <f t="shared" si="1"/>
        <v>0</v>
      </c>
      <c r="G24" s="10">
        <f>VLOOKUP(B24,'Preços de Referência'!A:C,3,0)</f>
        <v>34040.870000000003</v>
      </c>
      <c r="H24" s="10">
        <f t="shared" si="0"/>
        <v>0</v>
      </c>
    </row>
    <row r="25" spans="1:8" ht="17.25" customHeight="1">
      <c r="A25" s="19" t="s">
        <v>97</v>
      </c>
      <c r="B25" s="5" t="str">
        <f>_xlfn.XLOOKUP(C25,'Preços de Referência'!B:B,'Preços de Referência'!A:A)</f>
        <v>P8066</v>
      </c>
      <c r="C25" s="62" t="s">
        <v>98</v>
      </c>
      <c r="D25" s="8" t="s">
        <v>66</v>
      </c>
      <c r="E25" s="9">
        <v>0</v>
      </c>
      <c r="F25" s="9">
        <f t="shared" si="1"/>
        <v>0</v>
      </c>
      <c r="G25" s="10">
        <f>VLOOKUP(B25,'Preços de Referência'!A:C,3,0)</f>
        <v>24227.22</v>
      </c>
      <c r="H25" s="10">
        <f t="shared" si="0"/>
        <v>0</v>
      </c>
    </row>
    <row r="26" spans="1:8" ht="17.25" customHeight="1">
      <c r="A26" s="19" t="s">
        <v>99</v>
      </c>
      <c r="B26" s="5" t="str">
        <f>_xlfn.XLOOKUP(C26,'Preços de Referência'!B:B,'Preços de Referência'!A:A)</f>
        <v>P8069</v>
      </c>
      <c r="C26" s="62" t="s">
        <v>100</v>
      </c>
      <c r="D26" s="8" t="s">
        <v>66</v>
      </c>
      <c r="E26" s="9">
        <v>0</v>
      </c>
      <c r="F26" s="9">
        <f t="shared" si="1"/>
        <v>0</v>
      </c>
      <c r="G26" s="10">
        <f>VLOOKUP(B26,'Preços de Referência'!A:C,3,0)</f>
        <v>23966.87</v>
      </c>
      <c r="H26" s="10">
        <f t="shared" si="0"/>
        <v>0</v>
      </c>
    </row>
    <row r="27" spans="1:8" ht="17.25" customHeight="1">
      <c r="A27" s="19" t="s">
        <v>101</v>
      </c>
      <c r="B27" s="5" t="str">
        <f>_xlfn.XLOOKUP(C27,'Preços de Referência'!B:B,'Preços de Referência'!A:A)</f>
        <v>P8184</v>
      </c>
      <c r="C27" s="62" t="s">
        <v>102</v>
      </c>
      <c r="D27" s="8" t="s">
        <v>66</v>
      </c>
      <c r="E27" s="9">
        <v>0</v>
      </c>
      <c r="F27" s="9">
        <f t="shared" si="1"/>
        <v>0</v>
      </c>
      <c r="G27" s="10">
        <f>VLOOKUP(B27,'Preços de Referência'!A:C,3,0)</f>
        <v>10689.07</v>
      </c>
      <c r="H27" s="10">
        <f t="shared" si="0"/>
        <v>0</v>
      </c>
    </row>
    <row r="28" spans="1:8" ht="17.25" customHeight="1">
      <c r="A28" s="19" t="s">
        <v>103</v>
      </c>
      <c r="B28" s="5" t="str">
        <f>_xlfn.XLOOKUP(C28,'Preços de Referência'!B:B,'Preços de Referência'!A:A)</f>
        <v>P8081</v>
      </c>
      <c r="C28" s="62" t="s">
        <v>104</v>
      </c>
      <c r="D28" s="8" t="s">
        <v>66</v>
      </c>
      <c r="E28" s="9">
        <v>0</v>
      </c>
      <c r="F28" s="9">
        <f t="shared" si="1"/>
        <v>0</v>
      </c>
      <c r="G28" s="10">
        <f>VLOOKUP(B28,'Preços de Referência'!A:C,3,0)</f>
        <v>22819.32</v>
      </c>
      <c r="H28" s="10">
        <f t="shared" si="0"/>
        <v>0</v>
      </c>
    </row>
    <row r="29" spans="1:8" ht="17.25" customHeight="1">
      <c r="A29" s="124" t="s">
        <v>105</v>
      </c>
      <c r="B29" s="100"/>
      <c r="C29" s="101" t="s">
        <v>106</v>
      </c>
      <c r="D29" s="139" t="s">
        <v>66</v>
      </c>
      <c r="E29" s="125">
        <v>0</v>
      </c>
      <c r="F29" s="125">
        <f t="shared" si="1"/>
        <v>0</v>
      </c>
      <c r="G29" s="126">
        <v>0</v>
      </c>
      <c r="H29" s="126">
        <v>0</v>
      </c>
    </row>
    <row r="30" spans="1:8" ht="17.25" customHeight="1">
      <c r="A30" s="19" t="s">
        <v>107</v>
      </c>
      <c r="B30" s="5" t="str">
        <f>_xlfn.XLOOKUP(C30,'Preços de Referência'!B:B,'Preços de Referência'!A:A)</f>
        <v>P8197</v>
      </c>
      <c r="C30" s="62" t="s">
        <v>108</v>
      </c>
      <c r="D30" s="8" t="s">
        <v>66</v>
      </c>
      <c r="E30" s="9">
        <v>0</v>
      </c>
      <c r="F30" s="9">
        <f t="shared" si="1"/>
        <v>0</v>
      </c>
      <c r="G30" s="10">
        <f>VLOOKUP(B30,'Preços de Referência'!A:C,3,0)</f>
        <v>13319.82</v>
      </c>
      <c r="H30" s="10">
        <f t="shared" si="0"/>
        <v>0</v>
      </c>
    </row>
    <row r="31" spans="1:8" ht="17.25" customHeight="1">
      <c r="A31" s="19" t="s">
        <v>109</v>
      </c>
      <c r="B31" s="5" t="str">
        <f>_xlfn.XLOOKUP(C31,'Preços de Referência'!B:B,'Preços de Referência'!A:A)</f>
        <v>P8199</v>
      </c>
      <c r="C31" s="62" t="s">
        <v>110</v>
      </c>
      <c r="D31" s="8" t="s">
        <v>66</v>
      </c>
      <c r="E31" s="9">
        <v>0</v>
      </c>
      <c r="F31" s="9">
        <f t="shared" si="1"/>
        <v>0</v>
      </c>
      <c r="G31" s="10">
        <f>VLOOKUP(B31,'Preços de Referência'!A:C,3,0)</f>
        <v>11583.39</v>
      </c>
      <c r="H31" s="10">
        <f t="shared" si="0"/>
        <v>0</v>
      </c>
    </row>
    <row r="32" spans="1:8" ht="17.25" customHeight="1">
      <c r="A32" s="60">
        <v>2</v>
      </c>
      <c r="B32" s="60" t="s">
        <v>61</v>
      </c>
      <c r="C32" s="61" t="s">
        <v>111</v>
      </c>
      <c r="D32" s="80"/>
      <c r="E32" s="80"/>
      <c r="F32" s="25"/>
      <c r="G32" s="25"/>
      <c r="H32" s="26"/>
    </row>
    <row r="33" spans="1:8" ht="17.25" customHeight="1">
      <c r="A33" s="5" t="s">
        <v>112</v>
      </c>
      <c r="B33" s="5" t="str">
        <f>_xlfn.XLOOKUP(C33,'Preços de Referência'!B:B,'Preços de Referência'!A:A)</f>
        <v>P8026</v>
      </c>
      <c r="C33" s="140" t="s">
        <v>113</v>
      </c>
      <c r="D33" s="8" t="s">
        <v>66</v>
      </c>
      <c r="E33" s="9" t="e">
        <f>#REF!</f>
        <v>#REF!</v>
      </c>
      <c r="F33" s="9" t="e">
        <f t="shared" ref="F33" si="2">TRUNC(E33*$H$4,2)</f>
        <v>#REF!</v>
      </c>
      <c r="G33" s="7">
        <f>VLOOKUP(B33,'Preços de Referência'!A:C,3,0)</f>
        <v>4567.1499999999996</v>
      </c>
      <c r="H33" s="10" t="e">
        <f t="shared" ref="H33" si="3">TRUNC(F33*G33,2)</f>
        <v>#REF!</v>
      </c>
    </row>
    <row r="34" spans="1:8" ht="17.45" customHeight="1">
      <c r="A34" s="5" t="s">
        <v>114</v>
      </c>
      <c r="B34" s="5" t="str">
        <f>_xlfn.XLOOKUP(C34,'Preços de Referência'!B:B,'Preços de Referência'!A:A)</f>
        <v>P8143</v>
      </c>
      <c r="C34" s="140" t="s">
        <v>115</v>
      </c>
      <c r="D34" s="8" t="s">
        <v>66</v>
      </c>
      <c r="E34" s="9">
        <v>0</v>
      </c>
      <c r="F34" s="9">
        <f t="shared" si="1"/>
        <v>0</v>
      </c>
      <c r="G34" s="7">
        <f>VLOOKUP(B34,'Preços de Referência'!A:C,3,0)</f>
        <v>6458.21</v>
      </c>
      <c r="H34" s="10">
        <f t="shared" si="0"/>
        <v>0</v>
      </c>
    </row>
    <row r="35" spans="1:8" ht="17.45" customHeight="1">
      <c r="A35" s="5" t="s">
        <v>116</v>
      </c>
      <c r="B35" s="5" t="str">
        <f>_xlfn.XLOOKUP(C35,'Preços de Referência'!B:B,'Preços de Referência'!A:A)</f>
        <v>P8155</v>
      </c>
      <c r="C35" s="62" t="s">
        <v>117</v>
      </c>
      <c r="D35" s="8" t="s">
        <v>66</v>
      </c>
      <c r="E35" s="9">
        <v>0</v>
      </c>
      <c r="F35" s="6">
        <f t="shared" si="1"/>
        <v>0</v>
      </c>
      <c r="G35" s="7">
        <f>VLOOKUP(B35,'Preços de Referência'!A:C,3,0)</f>
        <v>6348.77</v>
      </c>
      <c r="H35" s="10">
        <f t="shared" si="0"/>
        <v>0</v>
      </c>
    </row>
    <row r="36" spans="1:8" ht="17.45" customHeight="1">
      <c r="A36" s="127">
        <v>3</v>
      </c>
      <c r="B36" s="67" t="s">
        <v>61</v>
      </c>
      <c r="C36" s="25" t="s">
        <v>118</v>
      </c>
      <c r="D36" s="187"/>
      <c r="E36" s="187"/>
      <c r="F36" s="25"/>
      <c r="G36" s="25"/>
      <c r="H36" s="26"/>
    </row>
    <row r="37" spans="1:8" ht="17.45" customHeight="1">
      <c r="A37" s="188" t="s">
        <v>119</v>
      </c>
      <c r="B37" s="8" t="e">
        <f>#REF!</f>
        <v>#REF!</v>
      </c>
      <c r="C37" s="151" t="e">
        <f>#REF!</f>
        <v>#REF!</v>
      </c>
      <c r="D37" s="8" t="s">
        <v>120</v>
      </c>
      <c r="E37" s="9">
        <v>0</v>
      </c>
      <c r="F37" s="9">
        <f t="shared" ref="F37:F39" si="4">TRUNC(E37*$H$4,2)</f>
        <v>0</v>
      </c>
      <c r="G37" s="10">
        <v>1149.6500000000001</v>
      </c>
      <c r="H37" s="10">
        <f>TRUNC(F37*G37,2)</f>
        <v>0</v>
      </c>
    </row>
    <row r="38" spans="1:8" ht="17.45" customHeight="1">
      <c r="A38" s="5" t="s">
        <v>121</v>
      </c>
      <c r="B38" s="5" t="e">
        <f>#REF!</f>
        <v>#REF!</v>
      </c>
      <c r="C38" s="152" t="e">
        <f>#REF!</f>
        <v>#REF!</v>
      </c>
      <c r="D38" s="8" t="s">
        <v>120</v>
      </c>
      <c r="E38" s="9">
        <v>0</v>
      </c>
      <c r="F38" s="9">
        <f t="shared" si="4"/>
        <v>0</v>
      </c>
      <c r="G38" s="7">
        <v>320.95999999999998</v>
      </c>
      <c r="H38" s="10">
        <f t="shared" ref="H38:H39" si="5">TRUNC(F38*G38,2)</f>
        <v>0</v>
      </c>
    </row>
    <row r="39" spans="1:8" ht="17.45" customHeight="1">
      <c r="A39" s="5" t="s">
        <v>122</v>
      </c>
      <c r="B39" s="5" t="e">
        <f>#REF!</f>
        <v>#REF!</v>
      </c>
      <c r="C39" s="152" t="e">
        <f>#REF!</f>
        <v>#REF!</v>
      </c>
      <c r="D39" s="5" t="s">
        <v>120</v>
      </c>
      <c r="E39" s="6">
        <v>0</v>
      </c>
      <c r="F39" s="6">
        <f t="shared" si="4"/>
        <v>0</v>
      </c>
      <c r="G39" s="7">
        <v>393.05</v>
      </c>
      <c r="H39" s="7">
        <f t="shared" si="5"/>
        <v>0</v>
      </c>
    </row>
    <row r="40" spans="1:8" ht="17.45" customHeight="1">
      <c r="A40" s="55"/>
      <c r="B40" s="25"/>
      <c r="C40" s="25"/>
      <c r="D40" s="25"/>
      <c r="E40" s="25"/>
      <c r="F40" s="23"/>
      <c r="G40" s="52" t="s">
        <v>123</v>
      </c>
      <c r="H40" s="13" t="e">
        <f>TRUNC(SUM(H9:H39),2)</f>
        <v>#REF!</v>
      </c>
    </row>
    <row r="41" spans="1:8" ht="17.45" customHeight="1">
      <c r="A41" s="55"/>
      <c r="B41" s="25"/>
      <c r="C41" s="25"/>
      <c r="D41" s="25"/>
      <c r="E41" s="25"/>
      <c r="F41" s="56" t="s">
        <v>124</v>
      </c>
      <c r="G41" s="14" t="str">
        <f>'Preços de Referência'!$E$68</f>
        <v>https://www.gov.br/dnit/pt-br/assuntos/planejamento-e-pesquisa/custos-e-pagamentos/custos-e-pagamentos-dnit/engenharia-consultiva-2/tabela-de-precos-de-consultoria-1/relatorios/2024/outubro/outubro-2024</v>
      </c>
      <c r="H41" s="13" t="e">
        <f>TRUNC((H40*G41),2)</f>
        <v>#REF!</v>
      </c>
    </row>
    <row r="42" spans="1:8" ht="17.45" customHeight="1">
      <c r="A42" s="55"/>
      <c r="B42" s="25"/>
      <c r="C42" s="25"/>
      <c r="D42" s="25"/>
      <c r="E42" s="25"/>
      <c r="F42" s="25"/>
      <c r="G42" s="52" t="s">
        <v>125</v>
      </c>
      <c r="H42" s="13" t="e">
        <f>TRUNC((H40+H41),2)</f>
        <v>#REF!</v>
      </c>
    </row>
    <row r="43" spans="1:8" ht="17.45" customHeight="1">
      <c r="A43" s="15"/>
      <c r="B43" s="16"/>
      <c r="C43" s="17"/>
      <c r="D43" s="16"/>
      <c r="E43" s="16"/>
      <c r="F43" s="57"/>
      <c r="G43" s="18" t="s">
        <v>126</v>
      </c>
      <c r="H43" s="58" t="e">
        <f>TRUNC((H42/H4),2)</f>
        <v>#REF!</v>
      </c>
    </row>
    <row r="44" spans="1:8" ht="17.45" customHeight="1"/>
    <row r="45" spans="1:8" ht="17.45" customHeight="1"/>
    <row r="46" spans="1:8" ht="17.45" customHeight="1"/>
    <row r="47" spans="1:8" ht="17.45" customHeight="1"/>
  </sheetData>
  <mergeCells count="7">
    <mergeCell ref="G5:H5"/>
    <mergeCell ref="B4:E4"/>
    <mergeCell ref="A5:A6"/>
    <mergeCell ref="B5:B6"/>
    <mergeCell ref="C5:C6"/>
    <mergeCell ref="D5:D6"/>
    <mergeCell ref="E5:F5"/>
  </mergeCells>
  <phoneticPr fontId="3" type="noConversion"/>
  <pageMargins left="0.511811024" right="0.511811024" top="0.78740157499999996" bottom="0.78740157499999996" header="0.31496062000000002" footer="0.31496062000000002"/>
  <pageSetup paperSize="9" scale="66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675BF8A-E0EF-4034-86CB-03E32C17AC08}">
          <x14:formula1>
            <xm:f>'Preços de Referência'!$B$5:$B$102</xm:f>
          </x14:formula1>
          <xm:sqref>C33:C35 C9:C12 C17:C24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3437C-6616-4808-899F-FC4AD3C4C756}">
  <sheetPr>
    <tabColor theme="5" tint="0.39997558519241921"/>
    <pageSetUpPr fitToPage="1"/>
  </sheetPr>
  <dimension ref="A1:M47"/>
  <sheetViews>
    <sheetView showGridLines="0" topLeftCell="A26" zoomScale="80" zoomScaleNormal="80" zoomScaleSheetLayoutView="110" workbookViewId="0">
      <selection activeCell="B26" sqref="B26"/>
    </sheetView>
  </sheetViews>
  <sheetFormatPr defaultColWidth="9.28515625" defaultRowHeight="12.75"/>
  <cols>
    <col min="1" max="2" width="11.5703125" style="4" customWidth="1"/>
    <col min="3" max="3" width="45.5703125" style="4" customWidth="1"/>
    <col min="4" max="4" width="16.7109375" style="4" customWidth="1"/>
    <col min="5" max="6" width="9.28515625" style="4"/>
    <col min="7" max="8" width="17.42578125" style="4" bestFit="1" customWidth="1"/>
    <col min="9" max="9" width="39.7109375" style="4" hidden="1" customWidth="1"/>
    <col min="10" max="10" width="20" style="4" hidden="1" customWidth="1"/>
    <col min="11" max="11" width="12.5703125" style="4" hidden="1" customWidth="1"/>
    <col min="12" max="13" width="9.28515625" style="4" hidden="1" customWidth="1"/>
    <col min="14" max="14" width="9.28515625" style="4"/>
    <col min="15" max="15" width="12.7109375" style="4" bestFit="1" customWidth="1"/>
    <col min="16" max="16384" width="9.28515625" style="4"/>
  </cols>
  <sheetData>
    <row r="1" spans="1:12" ht="17.25" customHeight="1">
      <c r="A1" s="28" t="e">
        <f>PRODUTOS!#REF!</f>
        <v>#REF!</v>
      </c>
      <c r="B1" s="29"/>
      <c r="C1" s="29"/>
      <c r="D1" s="29"/>
      <c r="E1" s="29"/>
      <c r="F1" s="29"/>
      <c r="G1" s="29"/>
      <c r="H1" s="30"/>
    </row>
    <row r="2" spans="1:12" ht="17.25" customHeight="1">
      <c r="A2" s="27" t="s">
        <v>52</v>
      </c>
      <c r="B2" s="29"/>
      <c r="C2" s="29"/>
      <c r="D2" s="29"/>
      <c r="E2" s="29"/>
      <c r="F2" s="29"/>
      <c r="G2" s="29"/>
      <c r="H2" s="30"/>
    </row>
    <row r="3" spans="1:12" ht="17.25" customHeight="1">
      <c r="A3" s="123" t="e">
        <f>PRODUTOS!#REF!</f>
        <v>#REF!</v>
      </c>
      <c r="B3" s="31" t="e">
        <f>PRODUTOS!#REF!</f>
        <v>#REF!</v>
      </c>
      <c r="C3" s="32"/>
      <c r="D3" s="32"/>
      <c r="E3" s="32"/>
      <c r="F3" s="32"/>
      <c r="G3" s="32"/>
      <c r="H3" s="33"/>
    </row>
    <row r="4" spans="1:12" ht="17.25" customHeight="1">
      <c r="A4" s="89" t="s">
        <v>53</v>
      </c>
      <c r="B4" s="34" t="e">
        <f>PRODUTOS!#REF!</f>
        <v>#REF!</v>
      </c>
      <c r="C4" s="35"/>
      <c r="D4" s="35"/>
      <c r="E4" s="35"/>
      <c r="F4" s="677" t="s">
        <v>129</v>
      </c>
      <c r="G4" s="677"/>
      <c r="H4" s="53">
        <v>36</v>
      </c>
    </row>
    <row r="5" spans="1:12" ht="17.25" customHeight="1">
      <c r="A5" s="677" t="s">
        <v>44</v>
      </c>
      <c r="B5" s="676" t="s">
        <v>55</v>
      </c>
      <c r="C5" s="676" t="s">
        <v>56</v>
      </c>
      <c r="D5" s="676" t="s">
        <v>46</v>
      </c>
      <c r="E5" s="676" t="s">
        <v>47</v>
      </c>
      <c r="F5" s="676"/>
      <c r="G5" s="676" t="s">
        <v>57</v>
      </c>
      <c r="H5" s="676"/>
    </row>
    <row r="6" spans="1:12" ht="17.25" customHeight="1">
      <c r="A6" s="678"/>
      <c r="B6" s="678"/>
      <c r="C6" s="678"/>
      <c r="D6" s="678"/>
      <c r="E6" s="20" t="s">
        <v>58</v>
      </c>
      <c r="F6" s="20" t="s">
        <v>59</v>
      </c>
      <c r="G6" s="20" t="s">
        <v>60</v>
      </c>
      <c r="H6" s="20" t="s">
        <v>59</v>
      </c>
    </row>
    <row r="7" spans="1:12" ht="17.25" customHeight="1">
      <c r="A7" s="21" t="s">
        <v>61</v>
      </c>
      <c r="B7" s="22" t="s">
        <v>61</v>
      </c>
      <c r="C7" s="23" t="s">
        <v>62</v>
      </c>
      <c r="D7" s="23"/>
      <c r="E7" s="23"/>
      <c r="F7" s="23"/>
      <c r="G7" s="23"/>
      <c r="H7" s="24"/>
      <c r="I7" s="63"/>
      <c r="J7" s="63"/>
    </row>
    <row r="8" spans="1:12" ht="17.25" customHeight="1">
      <c r="A8" s="21">
        <v>1</v>
      </c>
      <c r="B8" s="22" t="s">
        <v>61</v>
      </c>
      <c r="C8" s="25" t="s">
        <v>63</v>
      </c>
      <c r="D8" s="25"/>
      <c r="E8" s="25"/>
      <c r="F8" s="25"/>
      <c r="G8" s="25"/>
      <c r="H8" s="26"/>
    </row>
    <row r="9" spans="1:12" ht="17.25" customHeight="1">
      <c r="A9" s="19" t="s">
        <v>64</v>
      </c>
      <c r="B9" s="5" t="str">
        <f>_xlfn.XLOOKUP(C9,'Preços de Referência'!B:B,'Preços de Referência'!A:A)</f>
        <v>P8173</v>
      </c>
      <c r="C9" s="62" t="s">
        <v>65</v>
      </c>
      <c r="D9" s="8" t="s">
        <v>66</v>
      </c>
      <c r="E9" s="9">
        <v>0</v>
      </c>
      <c r="F9" s="9">
        <f>TRUNC(E9*$H$4,2)</f>
        <v>0</v>
      </c>
      <c r="G9" s="10">
        <f>VLOOKUP(B9,'Preços de Referência'!A:C,3,0)</f>
        <v>7213.77</v>
      </c>
      <c r="H9" s="10">
        <f>TRUNC(F9*G9,2)</f>
        <v>0</v>
      </c>
      <c r="I9" s="92" t="s">
        <v>65</v>
      </c>
      <c r="J9" s="4" t="str">
        <f>IF(I9=C9,"correto","erro")</f>
        <v>correto</v>
      </c>
      <c r="K9" s="91">
        <v>6588.93</v>
      </c>
      <c r="L9" s="4" t="str">
        <f>IF(K9=G9,"correto","erro")</f>
        <v>erro</v>
      </c>
    </row>
    <row r="10" spans="1:12" ht="17.25" customHeight="1">
      <c r="A10" s="19" t="s">
        <v>67</v>
      </c>
      <c r="B10" s="5" t="str">
        <f>_xlfn.XLOOKUP(C10,'Preços de Referência'!B:B,'Preços de Referência'!A:A)</f>
        <v>P8174</v>
      </c>
      <c r="C10" s="62" t="s">
        <v>68</v>
      </c>
      <c r="D10" s="8" t="s">
        <v>66</v>
      </c>
      <c r="E10" s="9">
        <v>0</v>
      </c>
      <c r="F10" s="9">
        <f>TRUNC(E10*$H$4,2)</f>
        <v>0</v>
      </c>
      <c r="G10" s="10">
        <f>VLOOKUP(B10,'Preços de Referência'!A:C,3,0)</f>
        <v>9250.7099999999991</v>
      </c>
      <c r="H10" s="10">
        <f t="shared" ref="H10:H35" si="0">TRUNC(F10*G10,2)</f>
        <v>0</v>
      </c>
      <c r="I10" s="92" t="s">
        <v>68</v>
      </c>
      <c r="J10" s="4" t="str">
        <f>IF(I10=C10,"correto","erro")</f>
        <v>correto</v>
      </c>
      <c r="K10" s="91">
        <v>8410.5300000000007</v>
      </c>
      <c r="L10" s="4" t="str">
        <f>IF(K10=G10,"correto","erro")</f>
        <v>erro</v>
      </c>
    </row>
    <row r="11" spans="1:12" ht="17.25" customHeight="1">
      <c r="A11" s="19" t="s">
        <v>69</v>
      </c>
      <c r="B11" s="5" t="str">
        <f>_xlfn.XLOOKUP(C11,'Preços de Referência'!B:B,'Preços de Referência'!A:A)</f>
        <v>P8001</v>
      </c>
      <c r="C11" s="62" t="s">
        <v>70</v>
      </c>
      <c r="D11" s="8" t="s">
        <v>66</v>
      </c>
      <c r="E11" s="9">
        <v>0</v>
      </c>
      <c r="F11" s="9">
        <f>TRUNC(E11*$H$4,2)</f>
        <v>0</v>
      </c>
      <c r="G11" s="10">
        <f>VLOOKUP(B11,'Preços de Referência'!A:C,3,0)</f>
        <v>9648.3700000000008</v>
      </c>
      <c r="H11" s="10">
        <f t="shared" si="0"/>
        <v>0</v>
      </c>
      <c r="I11" s="92"/>
      <c r="K11" s="91"/>
    </row>
    <row r="12" spans="1:12" ht="17.25" customHeight="1">
      <c r="A12" s="19" t="s">
        <v>71</v>
      </c>
      <c r="B12" s="5" t="str">
        <f>_xlfn.XLOOKUP(C12,'Preços de Referência'!B:B,'Preços de Referência'!A:A)</f>
        <v>P8002</v>
      </c>
      <c r="C12" s="62" t="s">
        <v>72</v>
      </c>
      <c r="D12" s="8" t="s">
        <v>66</v>
      </c>
      <c r="E12" s="9">
        <v>0</v>
      </c>
      <c r="F12" s="9">
        <f t="shared" ref="F12:F35" si="1">TRUNC(E12*$H$4,2)</f>
        <v>0</v>
      </c>
      <c r="G12" s="10">
        <f>VLOOKUP(B12,'Preços de Referência'!A:C,3,0)</f>
        <v>12506.56</v>
      </c>
      <c r="H12" s="10">
        <f t="shared" si="0"/>
        <v>0</v>
      </c>
      <c r="I12" s="92"/>
      <c r="K12" s="91"/>
    </row>
    <row r="13" spans="1:12" ht="17.25" customHeight="1">
      <c r="A13" s="19" t="s">
        <v>73</v>
      </c>
      <c r="B13" s="5" t="str">
        <f>_xlfn.XLOOKUP(C13,'Preços de Referência'!B:B,'Preços de Referência'!A:A)</f>
        <v>P8008</v>
      </c>
      <c r="C13" s="62" t="s">
        <v>74</v>
      </c>
      <c r="D13" s="8" t="s">
        <v>66</v>
      </c>
      <c r="E13" s="9">
        <v>0</v>
      </c>
      <c r="F13" s="9">
        <f>TRUNC(E13*$H$4,2)</f>
        <v>0</v>
      </c>
      <c r="G13" s="10">
        <f>VLOOKUP(B13,'Preços de Referência'!A:C,3,0)</f>
        <v>11354.38</v>
      </c>
      <c r="H13" s="10">
        <f t="shared" si="0"/>
        <v>0</v>
      </c>
      <c r="I13" s="92"/>
      <c r="K13" s="91"/>
    </row>
    <row r="14" spans="1:12" ht="17.25" customHeight="1">
      <c r="A14" s="19" t="s">
        <v>75</v>
      </c>
      <c r="B14" s="5" t="str">
        <f>_xlfn.XLOOKUP(C14,'Preços de Referência'!B:B,'Preços de Referência'!A:A)</f>
        <v>P8188</v>
      </c>
      <c r="C14" s="62" t="s">
        <v>76</v>
      </c>
      <c r="D14" s="8" t="s">
        <v>66</v>
      </c>
      <c r="E14" s="9">
        <v>0</v>
      </c>
      <c r="F14" s="9">
        <f t="shared" si="1"/>
        <v>0</v>
      </c>
      <c r="G14" s="10">
        <f>VLOOKUP(B14,'Preços de Referência'!A:C,3,0)</f>
        <v>13319.82</v>
      </c>
      <c r="H14" s="10">
        <f t="shared" si="0"/>
        <v>0</v>
      </c>
      <c r="I14" s="92"/>
      <c r="K14" s="91"/>
    </row>
    <row r="15" spans="1:12" ht="17.25" customHeight="1">
      <c r="A15" s="19" t="s">
        <v>77</v>
      </c>
      <c r="B15" s="5" t="str">
        <f>_xlfn.XLOOKUP(C15,'Preços de Referência'!B:B,'Preços de Referência'!A:A)</f>
        <v>P8190</v>
      </c>
      <c r="C15" s="62" t="s">
        <v>78</v>
      </c>
      <c r="D15" s="8" t="s">
        <v>66</v>
      </c>
      <c r="E15" s="9" t="e">
        <f>#REF!</f>
        <v>#REF!</v>
      </c>
      <c r="F15" s="9" t="e">
        <f t="shared" si="1"/>
        <v>#REF!</v>
      </c>
      <c r="G15" s="10">
        <f>VLOOKUP(B15,'Preços de Referência'!A:C,3,0)</f>
        <v>7951.38</v>
      </c>
      <c r="H15" s="10" t="e">
        <f t="shared" si="0"/>
        <v>#REF!</v>
      </c>
      <c r="I15" s="92"/>
      <c r="K15" s="91"/>
    </row>
    <row r="16" spans="1:12" ht="17.25" customHeight="1">
      <c r="A16" s="19" t="s">
        <v>79</v>
      </c>
      <c r="B16" s="5" t="str">
        <f>_xlfn.XLOOKUP(C16,'Preços de Referência'!B:B,'Preços de Referência'!A:A)</f>
        <v>P8020</v>
      </c>
      <c r="C16" s="62" t="s">
        <v>80</v>
      </c>
      <c r="D16" s="8" t="s">
        <v>66</v>
      </c>
      <c r="E16" s="9">
        <v>0</v>
      </c>
      <c r="F16" s="9">
        <f t="shared" si="1"/>
        <v>0</v>
      </c>
      <c r="G16" s="10">
        <f>VLOOKUP(B16,'Preços de Referência'!A:C,3,0)</f>
        <v>8932.4699999999993</v>
      </c>
      <c r="H16" s="10">
        <f t="shared" si="0"/>
        <v>0</v>
      </c>
      <c r="I16" s="92"/>
      <c r="K16" s="91"/>
    </row>
    <row r="17" spans="1:12" ht="17.25" customHeight="1">
      <c r="A17" s="19" t="s">
        <v>81</v>
      </c>
      <c r="B17" s="5" t="str">
        <f>_xlfn.XLOOKUP(C17,'Preços de Referência'!B:B,'Preços de Referência'!A:A)</f>
        <v>P8033</v>
      </c>
      <c r="C17" s="62" t="s">
        <v>82</v>
      </c>
      <c r="D17" s="8" t="s">
        <v>66</v>
      </c>
      <c r="E17" s="9" t="e">
        <f>#REF!</f>
        <v>#REF!</v>
      </c>
      <c r="F17" s="9" t="e">
        <f t="shared" si="1"/>
        <v>#REF!</v>
      </c>
      <c r="G17" s="10">
        <f>VLOOKUP(B17,'Preços de Referência'!A:C,3,0)</f>
        <v>8852.4500000000007</v>
      </c>
      <c r="H17" s="10" t="e">
        <f t="shared" si="0"/>
        <v>#REF!</v>
      </c>
      <c r="I17" s="92"/>
      <c r="K17" s="91"/>
    </row>
    <row r="18" spans="1:12" ht="17.25" customHeight="1">
      <c r="A18" s="19" t="s">
        <v>83</v>
      </c>
      <c r="B18" s="5" t="str">
        <f>_xlfn.XLOOKUP(C18,'Preços de Referência'!B:B,'Preços de Referência'!A:A)</f>
        <v>P8044</v>
      </c>
      <c r="C18" s="62" t="s">
        <v>84</v>
      </c>
      <c r="D18" s="8" t="s">
        <v>66</v>
      </c>
      <c r="E18" s="9">
        <v>0</v>
      </c>
      <c r="F18" s="9">
        <f t="shared" si="1"/>
        <v>0</v>
      </c>
      <c r="G18" s="10">
        <f>VLOOKUP(B18,'Preços de Referência'!A:C,3,0)</f>
        <v>34464.03</v>
      </c>
      <c r="H18" s="10">
        <f t="shared" si="0"/>
        <v>0</v>
      </c>
      <c r="I18" s="92"/>
      <c r="K18" s="91"/>
    </row>
    <row r="19" spans="1:12" ht="17.25" customHeight="1">
      <c r="A19" s="19" t="s">
        <v>85</v>
      </c>
      <c r="B19" s="5" t="str">
        <f>_xlfn.XLOOKUP(C19,'Preços de Referência'!B:B,'Preços de Referência'!A:A)</f>
        <v>P8045</v>
      </c>
      <c r="C19" s="62" t="s">
        <v>86</v>
      </c>
      <c r="D19" s="8" t="s">
        <v>66</v>
      </c>
      <c r="E19" s="9">
        <v>0</v>
      </c>
      <c r="F19" s="9">
        <f t="shared" si="1"/>
        <v>0</v>
      </c>
      <c r="G19" s="10">
        <f>VLOOKUP(B19,'Preços de Referência'!A:C,3,0)</f>
        <v>9568.09</v>
      </c>
      <c r="H19" s="10">
        <f t="shared" si="0"/>
        <v>0</v>
      </c>
      <c r="I19" s="92"/>
      <c r="K19" s="91"/>
    </row>
    <row r="20" spans="1:12" ht="17.25" customHeight="1">
      <c r="A20" s="19" t="s">
        <v>87</v>
      </c>
      <c r="B20" s="5" t="str">
        <f>_xlfn.XLOOKUP(C20,'Preços de Referência'!B:B,'Preços de Referência'!A:A)</f>
        <v>P8054</v>
      </c>
      <c r="C20" s="62" t="s">
        <v>88</v>
      </c>
      <c r="D20" s="8" t="s">
        <v>66</v>
      </c>
      <c r="E20" s="9">
        <v>0</v>
      </c>
      <c r="F20" s="9">
        <f t="shared" si="1"/>
        <v>0</v>
      </c>
      <c r="G20" s="10">
        <f>VLOOKUP(B20,'Preços de Referência'!A:C,3,0)</f>
        <v>22579.33</v>
      </c>
      <c r="H20" s="10">
        <f t="shared" si="0"/>
        <v>0</v>
      </c>
      <c r="I20" s="92"/>
      <c r="K20" s="91"/>
    </row>
    <row r="21" spans="1:12" ht="17.25" customHeight="1">
      <c r="A21" s="19" t="s">
        <v>89</v>
      </c>
      <c r="B21" s="5" t="str">
        <f>_xlfn.XLOOKUP(C21,'Preços de Referência'!B:B,'Preços de Referência'!A:A)</f>
        <v>P8055</v>
      </c>
      <c r="C21" s="62" t="s">
        <v>90</v>
      </c>
      <c r="D21" s="8" t="s">
        <v>66</v>
      </c>
      <c r="E21" s="9">
        <v>0</v>
      </c>
      <c r="F21" s="9">
        <f t="shared" si="1"/>
        <v>0</v>
      </c>
      <c r="G21" s="10">
        <f>VLOOKUP(B21,'Preços de Referência'!A:C,3,0)</f>
        <v>23508.48</v>
      </c>
      <c r="H21" s="10">
        <f t="shared" si="0"/>
        <v>0</v>
      </c>
      <c r="I21" s="92"/>
      <c r="K21" s="91"/>
    </row>
    <row r="22" spans="1:12" ht="17.25" customHeight="1">
      <c r="A22" s="19" t="s">
        <v>91</v>
      </c>
      <c r="B22" s="5" t="str">
        <f>_xlfn.XLOOKUP(C22,'Preços de Referência'!B:B,'Preços de Referência'!A:A)</f>
        <v>P8058</v>
      </c>
      <c r="C22" s="62" t="s">
        <v>92</v>
      </c>
      <c r="D22" s="8" t="s">
        <v>66</v>
      </c>
      <c r="E22" s="9" t="e">
        <f>#REF!</f>
        <v>#REF!</v>
      </c>
      <c r="F22" s="9" t="e">
        <f t="shared" si="1"/>
        <v>#REF!</v>
      </c>
      <c r="G22" s="10">
        <f>VLOOKUP(B22,'Preços de Referência'!A:C,3,0)</f>
        <v>23457.39</v>
      </c>
      <c r="H22" s="10" t="e">
        <f t="shared" si="0"/>
        <v>#REF!</v>
      </c>
      <c r="I22" s="92"/>
      <c r="K22" s="91"/>
    </row>
    <row r="23" spans="1:12" ht="17.25" customHeight="1">
      <c r="A23" s="19" t="s">
        <v>93</v>
      </c>
      <c r="B23" s="5" t="str">
        <f>_xlfn.XLOOKUP(C23,'Preços de Referência'!B:B,'Preços de Referência'!A:A)</f>
        <v>P8060</v>
      </c>
      <c r="C23" s="62" t="s">
        <v>94</v>
      </c>
      <c r="D23" s="8" t="s">
        <v>66</v>
      </c>
      <c r="E23" s="9">
        <v>0</v>
      </c>
      <c r="F23" s="9">
        <f t="shared" si="1"/>
        <v>0</v>
      </c>
      <c r="G23" s="10">
        <f>VLOOKUP(B23,'Preços de Referência'!A:C,3,0)</f>
        <v>40634.5</v>
      </c>
      <c r="H23" s="10">
        <f t="shared" si="0"/>
        <v>0</v>
      </c>
      <c r="I23" s="92"/>
      <c r="K23" s="91"/>
    </row>
    <row r="24" spans="1:12" ht="17.25" customHeight="1">
      <c r="A24" s="19" t="s">
        <v>95</v>
      </c>
      <c r="B24" s="5" t="str">
        <f>_xlfn.XLOOKUP(C24,'Preços de Referência'!B:B,'Preços de Referência'!A:A)</f>
        <v>P8061</v>
      </c>
      <c r="C24" s="62" t="s">
        <v>96</v>
      </c>
      <c r="D24" s="8" t="s">
        <v>66</v>
      </c>
      <c r="E24" s="9">
        <v>0</v>
      </c>
      <c r="F24" s="9">
        <f t="shared" si="1"/>
        <v>0</v>
      </c>
      <c r="G24" s="10">
        <f>VLOOKUP(B24,'Preços de Referência'!A:C,3,0)</f>
        <v>34040.870000000003</v>
      </c>
      <c r="H24" s="10">
        <f t="shared" si="0"/>
        <v>0</v>
      </c>
      <c r="I24" s="92"/>
      <c r="K24" s="91"/>
    </row>
    <row r="25" spans="1:12" ht="17.25" customHeight="1">
      <c r="A25" s="19" t="s">
        <v>97</v>
      </c>
      <c r="B25" s="5" t="str">
        <f>_xlfn.XLOOKUP(C25,'Preços de Referência'!B:B,'Preços de Referência'!A:A)</f>
        <v>P8066</v>
      </c>
      <c r="C25" s="62" t="s">
        <v>98</v>
      </c>
      <c r="D25" s="8" t="s">
        <v>66</v>
      </c>
      <c r="E25" s="9">
        <v>0</v>
      </c>
      <c r="F25" s="9">
        <f t="shared" si="1"/>
        <v>0</v>
      </c>
      <c r="G25" s="10">
        <f>VLOOKUP(B25,'Preços de Referência'!A:C,3,0)</f>
        <v>24227.22</v>
      </c>
      <c r="H25" s="10">
        <f t="shared" si="0"/>
        <v>0</v>
      </c>
      <c r="I25" s="92"/>
      <c r="K25" s="91"/>
    </row>
    <row r="26" spans="1:12" ht="17.25" customHeight="1">
      <c r="A26" s="19" t="s">
        <v>99</v>
      </c>
      <c r="B26" s="5" t="str">
        <f>_xlfn.XLOOKUP(C26,'Preços de Referência'!B:B,'Preços de Referência'!A:A)</f>
        <v>P8069</v>
      </c>
      <c r="C26" s="62" t="s">
        <v>100</v>
      </c>
      <c r="D26" s="8" t="s">
        <v>66</v>
      </c>
      <c r="E26" s="9" t="e">
        <f>#REF!</f>
        <v>#REF!</v>
      </c>
      <c r="F26" s="9" t="e">
        <f t="shared" si="1"/>
        <v>#REF!</v>
      </c>
      <c r="G26" s="10">
        <f>VLOOKUP(B26,'Preços de Referência'!A:C,3,0)</f>
        <v>23966.87</v>
      </c>
      <c r="H26" s="10" t="e">
        <f t="shared" si="0"/>
        <v>#REF!</v>
      </c>
      <c r="I26" s="92"/>
      <c r="K26" s="91"/>
    </row>
    <row r="27" spans="1:12" ht="17.25" customHeight="1">
      <c r="A27" s="19" t="s">
        <v>101</v>
      </c>
      <c r="B27" s="5" t="str">
        <f>_xlfn.XLOOKUP(C27,'Preços de Referência'!B:B,'Preços de Referência'!A:A)</f>
        <v>P8184</v>
      </c>
      <c r="C27" s="62" t="s">
        <v>102</v>
      </c>
      <c r="D27" s="8" t="s">
        <v>66</v>
      </c>
      <c r="E27" s="9" t="e">
        <f>#REF!</f>
        <v>#REF!</v>
      </c>
      <c r="F27" s="9" t="e">
        <f t="shared" si="1"/>
        <v>#REF!</v>
      </c>
      <c r="G27" s="10">
        <f>VLOOKUP(B27,'Preços de Referência'!A:C,3,0)</f>
        <v>10689.07</v>
      </c>
      <c r="H27" s="10" t="e">
        <f t="shared" si="0"/>
        <v>#REF!</v>
      </c>
      <c r="I27" s="92"/>
      <c r="K27" s="91"/>
    </row>
    <row r="28" spans="1:12" ht="17.25" customHeight="1">
      <c r="A28" s="19" t="s">
        <v>103</v>
      </c>
      <c r="B28" s="5" t="str">
        <f>_xlfn.XLOOKUP(C28,'Preços de Referência'!B:B,'Preços de Referência'!A:A)</f>
        <v>P8081</v>
      </c>
      <c r="C28" s="62" t="s">
        <v>104</v>
      </c>
      <c r="D28" s="8" t="s">
        <v>66</v>
      </c>
      <c r="E28" s="9" t="e">
        <f>#REF!</f>
        <v>#REF!</v>
      </c>
      <c r="F28" s="9" t="e">
        <f t="shared" si="1"/>
        <v>#REF!</v>
      </c>
      <c r="G28" s="10">
        <f>VLOOKUP(B28,'Preços de Referência'!A:C,3,0)</f>
        <v>22819.32</v>
      </c>
      <c r="H28" s="10" t="e">
        <f t="shared" si="0"/>
        <v>#REF!</v>
      </c>
      <c r="I28" s="92"/>
      <c r="K28" s="91"/>
    </row>
    <row r="29" spans="1:12" ht="17.25" customHeight="1">
      <c r="A29" s="124" t="s">
        <v>105</v>
      </c>
      <c r="B29" s="100"/>
      <c r="C29" s="101" t="s">
        <v>106</v>
      </c>
      <c r="D29" s="139" t="s">
        <v>66</v>
      </c>
      <c r="E29" s="125">
        <v>0</v>
      </c>
      <c r="F29" s="125">
        <f t="shared" si="1"/>
        <v>0</v>
      </c>
      <c r="G29" s="126">
        <v>0</v>
      </c>
      <c r="H29" s="126">
        <v>0</v>
      </c>
      <c r="I29" s="92">
        <v>0</v>
      </c>
      <c r="J29" s="4" t="str">
        <f>IF(I29=C29,"correto","erro")</f>
        <v>erro</v>
      </c>
      <c r="K29" s="91" t="e">
        <v>#N/A</v>
      </c>
      <c r="L29" s="4" t="e">
        <f>IF(K29=G29,"correto","erro")</f>
        <v>#N/A</v>
      </c>
    </row>
    <row r="30" spans="1:12" ht="17.25" customHeight="1">
      <c r="A30" s="19" t="s">
        <v>107</v>
      </c>
      <c r="B30" s="5" t="str">
        <f>_xlfn.XLOOKUP(C30,'Preços de Referência'!B:B,'Preços de Referência'!A:A)</f>
        <v>P8197</v>
      </c>
      <c r="C30" s="62" t="s">
        <v>108</v>
      </c>
      <c r="D30" s="8" t="s">
        <v>66</v>
      </c>
      <c r="E30" s="9">
        <v>0</v>
      </c>
      <c r="F30" s="9">
        <f t="shared" si="1"/>
        <v>0</v>
      </c>
      <c r="G30" s="10">
        <f>VLOOKUP(B30,'Preços de Referência'!A:C,3,0)</f>
        <v>13319.82</v>
      </c>
      <c r="H30" s="10">
        <f t="shared" si="0"/>
        <v>0</v>
      </c>
      <c r="I30" s="92"/>
      <c r="K30" s="91"/>
    </row>
    <row r="31" spans="1:12" ht="17.25" customHeight="1">
      <c r="A31" s="19" t="s">
        <v>109</v>
      </c>
      <c r="B31" s="5" t="str">
        <f>_xlfn.XLOOKUP(C31,'Preços de Referência'!B:B,'Preços de Referência'!A:A)</f>
        <v>P8199</v>
      </c>
      <c r="C31" s="62" t="s">
        <v>110</v>
      </c>
      <c r="D31" s="8" t="s">
        <v>66</v>
      </c>
      <c r="E31" s="9" t="e">
        <f>#REF!</f>
        <v>#REF!</v>
      </c>
      <c r="F31" s="9" t="e">
        <f t="shared" si="1"/>
        <v>#REF!</v>
      </c>
      <c r="G31" s="10">
        <f>VLOOKUP(B31,'Preços de Referência'!A:C,3,0)</f>
        <v>11583.39</v>
      </c>
      <c r="H31" s="10" t="e">
        <f t="shared" si="0"/>
        <v>#REF!</v>
      </c>
      <c r="I31" s="92"/>
      <c r="K31" s="59"/>
    </row>
    <row r="32" spans="1:12" ht="17.25" customHeight="1">
      <c r="A32" s="60">
        <v>2</v>
      </c>
      <c r="B32" s="60" t="s">
        <v>61</v>
      </c>
      <c r="C32" s="61" t="s">
        <v>111</v>
      </c>
      <c r="D32" s="80"/>
      <c r="E32" s="80"/>
      <c r="F32" s="25"/>
      <c r="G32" s="25"/>
      <c r="H32" s="26"/>
      <c r="I32" s="92"/>
      <c r="K32" s="59"/>
    </row>
    <row r="33" spans="1:11" ht="17.25" customHeight="1">
      <c r="A33" s="5" t="s">
        <v>112</v>
      </c>
      <c r="B33" s="5" t="str">
        <f>_xlfn.XLOOKUP(C33,'Preços de Referência'!B:B,'Preços de Referência'!A:A)</f>
        <v>P8026</v>
      </c>
      <c r="C33" s="140" t="s">
        <v>113</v>
      </c>
      <c r="D33" s="8" t="s">
        <v>66</v>
      </c>
      <c r="E33" s="9">
        <v>0</v>
      </c>
      <c r="F33" s="9">
        <f t="shared" ref="F33" si="2">TRUNC(E33*$H$4,2)</f>
        <v>0</v>
      </c>
      <c r="G33" s="7">
        <f>VLOOKUP(B33,'Preços de Referência'!A:C,3,0)</f>
        <v>4567.1499999999996</v>
      </c>
      <c r="H33" s="10">
        <f t="shared" ref="H33" si="3">TRUNC(F33*G33,2)</f>
        <v>0</v>
      </c>
      <c r="I33" s="92"/>
      <c r="K33" s="59"/>
    </row>
    <row r="34" spans="1:11" ht="17.25" customHeight="1">
      <c r="A34" s="5" t="s">
        <v>114</v>
      </c>
      <c r="B34" s="5" t="str">
        <f>_xlfn.XLOOKUP(C34,'Preços de Referência'!B:B,'Preços de Referência'!A:A)</f>
        <v>P8143</v>
      </c>
      <c r="C34" s="140" t="s">
        <v>115</v>
      </c>
      <c r="D34" s="8" t="s">
        <v>66</v>
      </c>
      <c r="E34" s="9">
        <v>0</v>
      </c>
      <c r="F34" s="9">
        <f t="shared" si="1"/>
        <v>0</v>
      </c>
      <c r="G34" s="7">
        <f>VLOOKUP(B34,'Preços de Referência'!A:C,3,0)</f>
        <v>6458.21</v>
      </c>
      <c r="H34" s="10">
        <f t="shared" si="0"/>
        <v>0</v>
      </c>
      <c r="I34" s="92"/>
      <c r="K34" s="59"/>
    </row>
    <row r="35" spans="1:11" ht="17.45" customHeight="1">
      <c r="A35" s="5" t="s">
        <v>116</v>
      </c>
      <c r="B35" s="5" t="str">
        <f>_xlfn.XLOOKUP(C35,'Preços de Referência'!B:B,'Preços de Referência'!A:A)</f>
        <v>P8155</v>
      </c>
      <c r="C35" s="62" t="s">
        <v>117</v>
      </c>
      <c r="D35" s="8" t="s">
        <v>66</v>
      </c>
      <c r="E35" s="9">
        <v>0</v>
      </c>
      <c r="F35" s="6">
        <f t="shared" si="1"/>
        <v>0</v>
      </c>
      <c r="G35" s="7">
        <f>VLOOKUP(B35,'Preços de Referência'!A:C,3,0)</f>
        <v>6348.77</v>
      </c>
      <c r="H35" s="10">
        <f t="shared" si="0"/>
        <v>0</v>
      </c>
      <c r="I35" s="92"/>
      <c r="K35" s="59"/>
    </row>
    <row r="36" spans="1:11" ht="17.45" customHeight="1">
      <c r="A36" s="127">
        <v>3</v>
      </c>
      <c r="B36" s="67" t="s">
        <v>61</v>
      </c>
      <c r="C36" s="25" t="s">
        <v>118</v>
      </c>
      <c r="D36" s="187"/>
      <c r="E36" s="187"/>
      <c r="F36" s="25"/>
      <c r="G36" s="25"/>
      <c r="H36" s="26"/>
      <c r="I36" s="92"/>
      <c r="K36" s="59"/>
    </row>
    <row r="37" spans="1:11" ht="17.45" customHeight="1">
      <c r="A37" s="188" t="s">
        <v>119</v>
      </c>
      <c r="B37" s="8" t="e">
        <f>#REF!</f>
        <v>#REF!</v>
      </c>
      <c r="C37" s="151" t="e">
        <f>#REF!</f>
        <v>#REF!</v>
      </c>
      <c r="D37" s="8" t="s">
        <v>120</v>
      </c>
      <c r="E37" s="9">
        <v>0</v>
      </c>
      <c r="F37" s="9">
        <f t="shared" ref="F37:F39" si="4">TRUNC(E37*$H$4,2)</f>
        <v>0</v>
      </c>
      <c r="G37" s="10">
        <v>1149.6500000000001</v>
      </c>
      <c r="H37" s="10">
        <f>TRUNC(F37*G37,2)</f>
        <v>0</v>
      </c>
      <c r="I37" s="92"/>
      <c r="K37" s="59"/>
    </row>
    <row r="38" spans="1:11" ht="17.45" customHeight="1">
      <c r="A38" s="5" t="s">
        <v>121</v>
      </c>
      <c r="B38" s="5" t="e">
        <f>#REF!</f>
        <v>#REF!</v>
      </c>
      <c r="C38" s="152" t="e">
        <f>#REF!</f>
        <v>#REF!</v>
      </c>
      <c r="D38" s="8" t="s">
        <v>120</v>
      </c>
      <c r="E38" s="9">
        <v>0</v>
      </c>
      <c r="F38" s="9">
        <f t="shared" si="4"/>
        <v>0</v>
      </c>
      <c r="G38" s="7">
        <v>320.95999999999998</v>
      </c>
      <c r="H38" s="10">
        <f t="shared" ref="H38:H39" si="5">TRUNC(F38*G38,2)</f>
        <v>0</v>
      </c>
      <c r="I38" s="92"/>
      <c r="K38" s="59"/>
    </row>
    <row r="39" spans="1:11" ht="17.45" customHeight="1">
      <c r="A39" s="5" t="s">
        <v>122</v>
      </c>
      <c r="B39" s="5" t="e">
        <f>#REF!</f>
        <v>#REF!</v>
      </c>
      <c r="C39" s="152" t="e">
        <f>#REF!</f>
        <v>#REF!</v>
      </c>
      <c r="D39" s="5" t="s">
        <v>120</v>
      </c>
      <c r="E39" s="6">
        <v>0</v>
      </c>
      <c r="F39" s="6">
        <f t="shared" si="4"/>
        <v>0</v>
      </c>
      <c r="G39" s="7">
        <v>393.05</v>
      </c>
      <c r="H39" s="7">
        <f t="shared" si="5"/>
        <v>0</v>
      </c>
      <c r="I39" s="92"/>
      <c r="K39" s="59"/>
    </row>
    <row r="40" spans="1:11" ht="17.45" customHeight="1">
      <c r="A40" s="55"/>
      <c r="B40" s="25"/>
      <c r="C40" s="25"/>
      <c r="D40" s="25"/>
      <c r="E40" s="25"/>
      <c r="F40" s="23"/>
      <c r="G40" s="52" t="s">
        <v>123</v>
      </c>
      <c r="H40" s="13" t="e">
        <f>TRUNC(SUM(H9:H39),2)</f>
        <v>#REF!</v>
      </c>
      <c r="I40" s="91">
        <v>0</v>
      </c>
      <c r="J40" s="4" t="str">
        <f>IF(I40=C40,"correto","erro")</f>
        <v>correto</v>
      </c>
    </row>
    <row r="41" spans="1:11" ht="17.45" customHeight="1">
      <c r="A41" s="55"/>
      <c r="B41" s="25"/>
      <c r="C41" s="25"/>
      <c r="D41" s="25"/>
      <c r="E41" s="25"/>
      <c r="F41" s="56" t="s">
        <v>124</v>
      </c>
      <c r="G41" s="14" t="str">
        <f>'Preços de Referência'!$E$68</f>
        <v>https://www.gov.br/dnit/pt-br/assuntos/planejamento-e-pesquisa/custos-e-pagamentos/custos-e-pagamentos-dnit/engenharia-consultiva-2/tabela-de-precos-de-consultoria-1/relatorios/2024/outubro/outubro-2024</v>
      </c>
      <c r="H41" s="13" t="e">
        <f>TRUNC((H40*G41),2)</f>
        <v>#REF!</v>
      </c>
    </row>
    <row r="42" spans="1:11" ht="17.45" customHeight="1">
      <c r="A42" s="55"/>
      <c r="B42" s="25"/>
      <c r="C42" s="25"/>
      <c r="D42" s="25"/>
      <c r="E42" s="25"/>
      <c r="F42" s="25"/>
      <c r="G42" s="52" t="s">
        <v>125</v>
      </c>
      <c r="H42" s="13" t="e">
        <f>TRUNC((H40+H41),2)</f>
        <v>#REF!</v>
      </c>
    </row>
    <row r="43" spans="1:11" ht="17.45" customHeight="1">
      <c r="A43" s="15"/>
      <c r="B43" s="16"/>
      <c r="C43" s="17"/>
      <c r="D43" s="16"/>
      <c r="E43" s="16"/>
      <c r="F43" s="57"/>
      <c r="G43" s="18" t="s">
        <v>126</v>
      </c>
      <c r="H43" s="58" t="e">
        <f>TRUNC((H42/H4),2)</f>
        <v>#REF!</v>
      </c>
    </row>
    <row r="44" spans="1:11" ht="17.45" customHeight="1"/>
    <row r="45" spans="1:11" ht="17.45" customHeight="1"/>
    <row r="46" spans="1:11" ht="17.45" customHeight="1"/>
    <row r="47" spans="1:11" ht="17.45" customHeight="1"/>
  </sheetData>
  <mergeCells count="7">
    <mergeCell ref="F4:G4"/>
    <mergeCell ref="A5:A6"/>
    <mergeCell ref="B5:B6"/>
    <mergeCell ref="C5:C6"/>
    <mergeCell ref="D5:D6"/>
    <mergeCell ref="E5:F5"/>
    <mergeCell ref="G5:H5"/>
  </mergeCells>
  <phoneticPr fontId="3" type="noConversion"/>
  <pageMargins left="0.511811024" right="0.511811024" top="0.78740157499999996" bottom="0.78740157499999996" header="0.31496062000000002" footer="0.31496062000000002"/>
  <pageSetup paperSize="9" scale="66" orientation="portrait" r:id="rId1"/>
  <colBreaks count="1" manualBreakCount="1">
    <brk id="8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3A5021C-FF1A-46EA-815A-E19C0D654CF1}">
          <x14:formula1>
            <xm:f>'Preços de Referência'!$B$5:$B$102</xm:f>
          </x14:formula1>
          <xm:sqref>C33:C35 C9:C12 C17:C24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03999-01CE-4AF7-A7AB-A6362269F585}">
  <sheetPr>
    <tabColor rgb="FF96B8C1"/>
    <pageSetUpPr fitToPage="1"/>
  </sheetPr>
  <dimension ref="A1:L45"/>
  <sheetViews>
    <sheetView showGridLines="0" topLeftCell="A26" zoomScale="80" zoomScaleNormal="80" zoomScaleSheetLayoutView="120" workbookViewId="0">
      <selection activeCell="G43" sqref="G43:H43"/>
    </sheetView>
  </sheetViews>
  <sheetFormatPr defaultColWidth="9.28515625" defaultRowHeight="12.75"/>
  <cols>
    <col min="1" max="2" width="11.5703125" style="4" customWidth="1"/>
    <col min="3" max="3" width="45.5703125" style="4" customWidth="1"/>
    <col min="4" max="4" width="16.7109375" style="4" customWidth="1"/>
    <col min="5" max="6" width="9.28515625" style="4"/>
    <col min="7" max="8" width="17.42578125" style="4" bestFit="1" customWidth="1"/>
    <col min="9" max="9" width="39.7109375" style="4" hidden="1" customWidth="1"/>
    <col min="10" max="10" width="16.5703125" style="4" hidden="1" customWidth="1"/>
    <col min="11" max="11" width="12.5703125" style="4" hidden="1" customWidth="1"/>
    <col min="12" max="12" width="9.28515625" style="4" hidden="1" customWidth="1"/>
    <col min="13" max="13" width="9.28515625" style="4" customWidth="1"/>
    <col min="14" max="14" width="12.42578125" style="4" bestFit="1" customWidth="1"/>
    <col min="15" max="16384" width="9.28515625" style="4"/>
  </cols>
  <sheetData>
    <row r="1" spans="1:10" ht="17.25" customHeight="1">
      <c r="A1" s="28" t="e">
        <f>PRODUTOS!#REF!</f>
        <v>#REF!</v>
      </c>
      <c r="B1" s="29"/>
      <c r="C1" s="29"/>
      <c r="D1" s="29"/>
      <c r="E1" s="29"/>
      <c r="F1" s="29"/>
      <c r="G1" s="29"/>
      <c r="H1" s="30"/>
    </row>
    <row r="2" spans="1:10" ht="17.25" customHeight="1">
      <c r="A2" s="27" t="s">
        <v>52</v>
      </c>
      <c r="B2" s="29"/>
      <c r="C2" s="29"/>
      <c r="D2" s="29"/>
      <c r="E2" s="29"/>
      <c r="F2" s="29"/>
      <c r="G2" s="29"/>
      <c r="H2" s="30"/>
    </row>
    <row r="3" spans="1:10" ht="17.25" customHeight="1">
      <c r="A3" s="123" t="e">
        <f>PRODUTOS!#REF!</f>
        <v>#REF!</v>
      </c>
      <c r="B3" s="31" t="e">
        <f>PRODUTOS!#REF!</f>
        <v>#REF!</v>
      </c>
      <c r="C3" s="32"/>
      <c r="D3" s="32"/>
      <c r="E3" s="32"/>
      <c r="F3" s="32"/>
      <c r="G3" s="32"/>
      <c r="H3" s="33"/>
    </row>
    <row r="4" spans="1:10" ht="17.25" customHeight="1">
      <c r="A4" s="89" t="s">
        <v>53</v>
      </c>
      <c r="B4" s="34" t="e">
        <f>PRODUTOS!#REF!</f>
        <v>#REF!</v>
      </c>
      <c r="C4" s="35"/>
      <c r="D4" s="35"/>
      <c r="E4" s="35"/>
      <c r="F4" s="677" t="s">
        <v>129</v>
      </c>
      <c r="G4" s="677"/>
      <c r="H4" s="53">
        <v>36</v>
      </c>
    </row>
    <row r="5" spans="1:10" ht="17.25" customHeight="1">
      <c r="A5" s="677" t="s">
        <v>44</v>
      </c>
      <c r="B5" s="676" t="s">
        <v>55</v>
      </c>
      <c r="C5" s="676" t="s">
        <v>56</v>
      </c>
      <c r="D5" s="676" t="s">
        <v>46</v>
      </c>
      <c r="E5" s="676" t="s">
        <v>47</v>
      </c>
      <c r="F5" s="676"/>
      <c r="G5" s="676" t="s">
        <v>57</v>
      </c>
      <c r="H5" s="676"/>
    </row>
    <row r="6" spans="1:10" ht="17.25" customHeight="1">
      <c r="A6" s="678"/>
      <c r="B6" s="678"/>
      <c r="C6" s="678"/>
      <c r="D6" s="678"/>
      <c r="E6" s="20" t="s">
        <v>58</v>
      </c>
      <c r="F6" s="20" t="s">
        <v>59</v>
      </c>
      <c r="G6" s="20" t="s">
        <v>60</v>
      </c>
      <c r="H6" s="20" t="s">
        <v>59</v>
      </c>
    </row>
    <row r="7" spans="1:10" ht="17.25" customHeight="1">
      <c r="A7" s="21" t="s">
        <v>61</v>
      </c>
      <c r="B7" s="22" t="s">
        <v>61</v>
      </c>
      <c r="C7" s="23" t="s">
        <v>62</v>
      </c>
      <c r="D7" s="23"/>
      <c r="E7" s="23"/>
      <c r="F7" s="23"/>
      <c r="G7" s="23"/>
      <c r="H7" s="24"/>
      <c r="I7" s="63"/>
      <c r="J7" s="63"/>
    </row>
    <row r="8" spans="1:10" ht="17.25" customHeight="1">
      <c r="A8" s="21">
        <v>1</v>
      </c>
      <c r="B8" s="22" t="s">
        <v>61</v>
      </c>
      <c r="C8" s="25" t="s">
        <v>63</v>
      </c>
      <c r="D8" s="25"/>
      <c r="E8" s="25"/>
      <c r="F8" s="25"/>
      <c r="G8" s="25"/>
      <c r="H8" s="26"/>
    </row>
    <row r="9" spans="1:10" ht="17.25" customHeight="1">
      <c r="A9" s="19" t="s">
        <v>64</v>
      </c>
      <c r="B9" s="5" t="str">
        <f>_xlfn.XLOOKUP(C9,'Preços de Referência'!B:B,'Preços de Referência'!A:A)</f>
        <v>P8173</v>
      </c>
      <c r="C9" s="62" t="s">
        <v>65</v>
      </c>
      <c r="D9" s="8" t="s">
        <v>66</v>
      </c>
      <c r="E9" s="9">
        <v>0</v>
      </c>
      <c r="F9" s="9">
        <f>TRUNC(E9*$H$4,2)</f>
        <v>0</v>
      </c>
      <c r="G9" s="10">
        <f>VLOOKUP(B9,'Preços de Referência'!A:C,3,0)</f>
        <v>7213.77</v>
      </c>
      <c r="H9" s="10">
        <f>TRUNC(F9*G9,2)</f>
        <v>0</v>
      </c>
    </row>
    <row r="10" spans="1:10" ht="17.25" customHeight="1">
      <c r="A10" s="19" t="s">
        <v>67</v>
      </c>
      <c r="B10" s="5" t="str">
        <f>_xlfn.XLOOKUP(C10,'Preços de Referência'!B:B,'Preços de Referência'!A:A)</f>
        <v>P8174</v>
      </c>
      <c r="C10" s="62" t="s">
        <v>68</v>
      </c>
      <c r="D10" s="8" t="s">
        <v>66</v>
      </c>
      <c r="E10" s="9">
        <v>0</v>
      </c>
      <c r="F10" s="9">
        <f>TRUNC(E10*$H$4,2)</f>
        <v>0</v>
      </c>
      <c r="G10" s="10">
        <f>VLOOKUP(B10,'Preços de Referência'!A:C,3,0)</f>
        <v>9250.7099999999991</v>
      </c>
      <c r="H10" s="10">
        <f t="shared" ref="H10:H35" si="0">TRUNC(F10*G10,2)</f>
        <v>0</v>
      </c>
    </row>
    <row r="11" spans="1:10" ht="17.25" customHeight="1">
      <c r="A11" s="19" t="s">
        <v>69</v>
      </c>
      <c r="B11" s="5" t="str">
        <f>_xlfn.XLOOKUP(C11,'Preços de Referência'!B:B,'Preços de Referência'!A:A)</f>
        <v>P8001</v>
      </c>
      <c r="C11" s="62" t="s">
        <v>70</v>
      </c>
      <c r="D11" s="8" t="s">
        <v>66</v>
      </c>
      <c r="E11" s="9">
        <v>0</v>
      </c>
      <c r="F11" s="9">
        <f>TRUNC(E11*$H$4,2)</f>
        <v>0</v>
      </c>
      <c r="G11" s="10">
        <f>VLOOKUP(B11,'Preços de Referência'!A:C,3,0)</f>
        <v>9648.3700000000008</v>
      </c>
      <c r="H11" s="10">
        <f t="shared" si="0"/>
        <v>0</v>
      </c>
    </row>
    <row r="12" spans="1:10" ht="17.25" customHeight="1">
      <c r="A12" s="19" t="s">
        <v>71</v>
      </c>
      <c r="B12" s="5" t="str">
        <f>_xlfn.XLOOKUP(C12,'Preços de Referência'!B:B,'Preços de Referência'!A:A)</f>
        <v>P8002</v>
      </c>
      <c r="C12" s="62" t="s">
        <v>72</v>
      </c>
      <c r="D12" s="8" t="s">
        <v>66</v>
      </c>
      <c r="E12" s="9">
        <v>0</v>
      </c>
      <c r="F12" s="9">
        <f t="shared" ref="F12:F35" si="1">TRUNC(E12*$H$4,2)</f>
        <v>0</v>
      </c>
      <c r="G12" s="10">
        <f>VLOOKUP(B12,'Preços de Referência'!A:C,3,0)</f>
        <v>12506.56</v>
      </c>
      <c r="H12" s="10">
        <f t="shared" si="0"/>
        <v>0</v>
      </c>
    </row>
    <row r="13" spans="1:10" ht="17.25" customHeight="1">
      <c r="A13" s="19" t="s">
        <v>73</v>
      </c>
      <c r="B13" s="5" t="str">
        <f>_xlfn.XLOOKUP(C13,'Preços de Referência'!B:B,'Preços de Referência'!A:A)</f>
        <v>P8008</v>
      </c>
      <c r="C13" s="62" t="s">
        <v>74</v>
      </c>
      <c r="D13" s="8" t="s">
        <v>66</v>
      </c>
      <c r="E13" s="9">
        <v>0</v>
      </c>
      <c r="F13" s="9">
        <f>TRUNC(E13*$H$4,2)</f>
        <v>0</v>
      </c>
      <c r="G13" s="10">
        <f>VLOOKUP(B13,'Preços de Referência'!A:C,3,0)</f>
        <v>11354.38</v>
      </c>
      <c r="H13" s="10">
        <f t="shared" si="0"/>
        <v>0</v>
      </c>
    </row>
    <row r="14" spans="1:10" ht="17.25" customHeight="1">
      <c r="A14" s="19" t="s">
        <v>75</v>
      </c>
      <c r="B14" s="5" t="str">
        <f>_xlfn.XLOOKUP(C14,'Preços de Referência'!B:B,'Preços de Referência'!A:A)</f>
        <v>P8188</v>
      </c>
      <c r="C14" s="62" t="s">
        <v>76</v>
      </c>
      <c r="D14" s="8" t="s">
        <v>66</v>
      </c>
      <c r="E14" s="9">
        <v>0</v>
      </c>
      <c r="F14" s="9">
        <f t="shared" si="1"/>
        <v>0</v>
      </c>
      <c r="G14" s="10">
        <f>VLOOKUP(B14,'Preços de Referência'!A:C,3,0)</f>
        <v>13319.82</v>
      </c>
      <c r="H14" s="10">
        <f t="shared" si="0"/>
        <v>0</v>
      </c>
    </row>
    <row r="15" spans="1:10" ht="17.25" customHeight="1">
      <c r="A15" s="19" t="s">
        <v>77</v>
      </c>
      <c r="B15" s="5" t="str">
        <f>_xlfn.XLOOKUP(C15,'Preços de Referência'!B:B,'Preços de Referência'!A:A)</f>
        <v>P8190</v>
      </c>
      <c r="C15" s="62" t="s">
        <v>78</v>
      </c>
      <c r="D15" s="8" t="s">
        <v>66</v>
      </c>
      <c r="E15" s="9">
        <v>0</v>
      </c>
      <c r="F15" s="9">
        <f t="shared" si="1"/>
        <v>0</v>
      </c>
      <c r="G15" s="10">
        <f>VLOOKUP(B15,'Preços de Referência'!A:C,3,0)</f>
        <v>7951.38</v>
      </c>
      <c r="H15" s="10">
        <f t="shared" si="0"/>
        <v>0</v>
      </c>
    </row>
    <row r="16" spans="1:10" ht="17.25" customHeight="1">
      <c r="A16" s="19" t="s">
        <v>79</v>
      </c>
      <c r="B16" s="5" t="str">
        <f>_xlfn.XLOOKUP(C16,'Preços de Referência'!B:B,'Preços de Referência'!A:A)</f>
        <v>P8020</v>
      </c>
      <c r="C16" s="62" t="s">
        <v>80</v>
      </c>
      <c r="D16" s="8" t="s">
        <v>66</v>
      </c>
      <c r="E16" s="9">
        <v>0</v>
      </c>
      <c r="F16" s="9">
        <f t="shared" si="1"/>
        <v>0</v>
      </c>
      <c r="G16" s="10">
        <f>VLOOKUP(B16,'Preços de Referência'!A:C,3,0)</f>
        <v>8932.4699999999993</v>
      </c>
      <c r="H16" s="10">
        <f t="shared" si="0"/>
        <v>0</v>
      </c>
    </row>
    <row r="17" spans="1:8" ht="17.25" customHeight="1">
      <c r="A17" s="19" t="s">
        <v>81</v>
      </c>
      <c r="B17" s="5" t="str">
        <f>_xlfn.XLOOKUP(C17,'Preços de Referência'!B:B,'Preços de Referência'!A:A)</f>
        <v>P8033</v>
      </c>
      <c r="C17" s="62" t="s">
        <v>82</v>
      </c>
      <c r="D17" s="8" t="s">
        <v>66</v>
      </c>
      <c r="E17" s="9">
        <v>0</v>
      </c>
      <c r="F17" s="9">
        <f t="shared" si="1"/>
        <v>0</v>
      </c>
      <c r="G17" s="10">
        <f>VLOOKUP(B17,'Preços de Referência'!A:C,3,0)</f>
        <v>8852.4500000000007</v>
      </c>
      <c r="H17" s="10">
        <f t="shared" si="0"/>
        <v>0</v>
      </c>
    </row>
    <row r="18" spans="1:8" ht="17.25" customHeight="1">
      <c r="A18" s="19" t="s">
        <v>83</v>
      </c>
      <c r="B18" s="5" t="str">
        <f>_xlfn.XLOOKUP(C18,'Preços de Referência'!B:B,'Preços de Referência'!A:A)</f>
        <v>P8044</v>
      </c>
      <c r="C18" s="62" t="s">
        <v>84</v>
      </c>
      <c r="D18" s="8" t="s">
        <v>66</v>
      </c>
      <c r="E18" s="9" t="e">
        <f>#REF!</f>
        <v>#REF!</v>
      </c>
      <c r="F18" s="9" t="e">
        <f t="shared" si="1"/>
        <v>#REF!</v>
      </c>
      <c r="G18" s="10">
        <f>VLOOKUP(B18,'Preços de Referência'!A:C,3,0)</f>
        <v>34464.03</v>
      </c>
      <c r="H18" s="10" t="e">
        <f t="shared" si="0"/>
        <v>#REF!</v>
      </c>
    </row>
    <row r="19" spans="1:8" ht="17.25" customHeight="1">
      <c r="A19" s="19" t="s">
        <v>85</v>
      </c>
      <c r="B19" s="5" t="str">
        <f>_xlfn.XLOOKUP(C19,'Preços de Referência'!B:B,'Preços de Referência'!A:A)</f>
        <v>P8045</v>
      </c>
      <c r="C19" s="62" t="s">
        <v>86</v>
      </c>
      <c r="D19" s="8" t="s">
        <v>66</v>
      </c>
      <c r="E19" s="9">
        <v>0</v>
      </c>
      <c r="F19" s="9">
        <f t="shared" si="1"/>
        <v>0</v>
      </c>
      <c r="G19" s="10">
        <f>VLOOKUP(B19,'Preços de Referência'!A:C,3,0)</f>
        <v>9568.09</v>
      </c>
      <c r="H19" s="10">
        <f t="shared" si="0"/>
        <v>0</v>
      </c>
    </row>
    <row r="20" spans="1:8" ht="17.25" customHeight="1">
      <c r="A20" s="19" t="s">
        <v>87</v>
      </c>
      <c r="B20" s="5" t="str">
        <f>_xlfn.XLOOKUP(C20,'Preços de Referência'!B:B,'Preços de Referência'!A:A)</f>
        <v>P8054</v>
      </c>
      <c r="C20" s="62" t="s">
        <v>88</v>
      </c>
      <c r="D20" s="8" t="s">
        <v>66</v>
      </c>
      <c r="E20" s="9">
        <v>0</v>
      </c>
      <c r="F20" s="9">
        <f t="shared" si="1"/>
        <v>0</v>
      </c>
      <c r="G20" s="10">
        <f>VLOOKUP(B20,'Preços de Referência'!A:C,3,0)</f>
        <v>22579.33</v>
      </c>
      <c r="H20" s="10">
        <f t="shared" si="0"/>
        <v>0</v>
      </c>
    </row>
    <row r="21" spans="1:8" ht="17.25" customHeight="1">
      <c r="A21" s="19" t="s">
        <v>89</v>
      </c>
      <c r="B21" s="5" t="str">
        <f>_xlfn.XLOOKUP(C21,'Preços de Referência'!B:B,'Preços de Referência'!A:A)</f>
        <v>P8055</v>
      </c>
      <c r="C21" s="62" t="s">
        <v>90</v>
      </c>
      <c r="D21" s="8" t="s">
        <v>66</v>
      </c>
      <c r="E21" s="9">
        <v>0</v>
      </c>
      <c r="F21" s="9">
        <f t="shared" si="1"/>
        <v>0</v>
      </c>
      <c r="G21" s="10">
        <f>VLOOKUP(B21,'Preços de Referência'!A:C,3,0)</f>
        <v>23508.48</v>
      </c>
      <c r="H21" s="10">
        <f t="shared" si="0"/>
        <v>0</v>
      </c>
    </row>
    <row r="22" spans="1:8" ht="17.25" customHeight="1">
      <c r="A22" s="19" t="s">
        <v>91</v>
      </c>
      <c r="B22" s="5" t="str">
        <f>_xlfn.XLOOKUP(C22,'Preços de Referência'!B:B,'Preços de Referência'!A:A)</f>
        <v>P8058</v>
      </c>
      <c r="C22" s="62" t="s">
        <v>92</v>
      </c>
      <c r="D22" s="8" t="s">
        <v>66</v>
      </c>
      <c r="E22" s="9">
        <v>0</v>
      </c>
      <c r="F22" s="9">
        <f t="shared" si="1"/>
        <v>0</v>
      </c>
      <c r="G22" s="10">
        <f>VLOOKUP(B22,'Preços de Referência'!A:C,3,0)</f>
        <v>23457.39</v>
      </c>
      <c r="H22" s="10">
        <f t="shared" si="0"/>
        <v>0</v>
      </c>
    </row>
    <row r="23" spans="1:8" ht="17.25" customHeight="1">
      <c r="A23" s="19" t="s">
        <v>93</v>
      </c>
      <c r="B23" s="5" t="str">
        <f>_xlfn.XLOOKUP(C23,'Preços de Referência'!B:B,'Preços de Referência'!A:A)</f>
        <v>P8060</v>
      </c>
      <c r="C23" s="62" t="s">
        <v>94</v>
      </c>
      <c r="D23" s="8" t="s">
        <v>66</v>
      </c>
      <c r="E23" s="9">
        <v>0</v>
      </c>
      <c r="F23" s="9">
        <f t="shared" si="1"/>
        <v>0</v>
      </c>
      <c r="G23" s="10">
        <f>VLOOKUP(B23,'Preços de Referência'!A:C,3,0)</f>
        <v>40634.5</v>
      </c>
      <c r="H23" s="10">
        <f t="shared" si="0"/>
        <v>0</v>
      </c>
    </row>
    <row r="24" spans="1:8" ht="17.25" customHeight="1">
      <c r="A24" s="19" t="s">
        <v>95</v>
      </c>
      <c r="B24" s="5" t="str">
        <f>_xlfn.XLOOKUP(C24,'Preços de Referência'!B:B,'Preços de Referência'!A:A)</f>
        <v>P8061</v>
      </c>
      <c r="C24" s="62" t="s">
        <v>96</v>
      </c>
      <c r="D24" s="8" t="s">
        <v>66</v>
      </c>
      <c r="E24" s="9">
        <v>0</v>
      </c>
      <c r="F24" s="9">
        <f t="shared" si="1"/>
        <v>0</v>
      </c>
      <c r="G24" s="10">
        <f>VLOOKUP(B24,'Preços de Referência'!A:C,3,0)</f>
        <v>34040.870000000003</v>
      </c>
      <c r="H24" s="10">
        <f t="shared" si="0"/>
        <v>0</v>
      </c>
    </row>
    <row r="25" spans="1:8" ht="17.25" customHeight="1">
      <c r="A25" s="19" t="s">
        <v>97</v>
      </c>
      <c r="B25" s="5" t="str">
        <f>_xlfn.XLOOKUP(C25,'Preços de Referência'!B:B,'Preços de Referência'!A:A)</f>
        <v>P8066</v>
      </c>
      <c r="C25" s="62" t="s">
        <v>98</v>
      </c>
      <c r="D25" s="8" t="s">
        <v>66</v>
      </c>
      <c r="E25" s="9">
        <v>0</v>
      </c>
      <c r="F25" s="9">
        <f t="shared" si="1"/>
        <v>0</v>
      </c>
      <c r="G25" s="10">
        <f>VLOOKUP(B25,'Preços de Referência'!A:C,3,0)</f>
        <v>24227.22</v>
      </c>
      <c r="H25" s="10">
        <f t="shared" si="0"/>
        <v>0</v>
      </c>
    </row>
    <row r="26" spans="1:8" ht="17.25" customHeight="1">
      <c r="A26" s="19" t="s">
        <v>99</v>
      </c>
      <c r="B26" s="5" t="str">
        <f>_xlfn.XLOOKUP(C26,'Preços de Referência'!B:B,'Preços de Referência'!A:A)</f>
        <v>P8069</v>
      </c>
      <c r="C26" s="62" t="s">
        <v>100</v>
      </c>
      <c r="D26" s="8" t="s">
        <v>66</v>
      </c>
      <c r="E26" s="9">
        <v>0</v>
      </c>
      <c r="F26" s="9">
        <f t="shared" si="1"/>
        <v>0</v>
      </c>
      <c r="G26" s="10">
        <f>VLOOKUP(B26,'Preços de Referência'!A:C,3,0)</f>
        <v>23966.87</v>
      </c>
      <c r="H26" s="10">
        <f t="shared" si="0"/>
        <v>0</v>
      </c>
    </row>
    <row r="27" spans="1:8" ht="17.25" customHeight="1">
      <c r="A27" s="19" t="s">
        <v>101</v>
      </c>
      <c r="B27" s="5" t="str">
        <f>_xlfn.XLOOKUP(C27,'Preços de Referência'!B:B,'Preços de Referência'!A:A)</f>
        <v>P8184</v>
      </c>
      <c r="C27" s="62" t="s">
        <v>102</v>
      </c>
      <c r="D27" s="8" t="s">
        <v>66</v>
      </c>
      <c r="E27" s="9">
        <v>0</v>
      </c>
      <c r="F27" s="9">
        <f t="shared" si="1"/>
        <v>0</v>
      </c>
      <c r="G27" s="10">
        <f>VLOOKUP(B27,'Preços de Referência'!A:C,3,0)</f>
        <v>10689.07</v>
      </c>
      <c r="H27" s="10">
        <f t="shared" si="0"/>
        <v>0</v>
      </c>
    </row>
    <row r="28" spans="1:8" ht="17.25" customHeight="1">
      <c r="A28" s="19" t="s">
        <v>103</v>
      </c>
      <c r="B28" s="5" t="str">
        <f>_xlfn.XLOOKUP(C28,'Preços de Referência'!B:B,'Preços de Referência'!A:A)</f>
        <v>P8081</v>
      </c>
      <c r="C28" s="62" t="s">
        <v>104</v>
      </c>
      <c r="D28" s="8" t="s">
        <v>66</v>
      </c>
      <c r="E28" s="9">
        <v>0</v>
      </c>
      <c r="F28" s="9">
        <f t="shared" si="1"/>
        <v>0</v>
      </c>
      <c r="G28" s="10">
        <f>VLOOKUP(B28,'Preços de Referência'!A:C,3,0)</f>
        <v>22819.32</v>
      </c>
      <c r="H28" s="10">
        <f t="shared" si="0"/>
        <v>0</v>
      </c>
    </row>
    <row r="29" spans="1:8" ht="17.25" customHeight="1">
      <c r="A29" s="124" t="s">
        <v>105</v>
      </c>
      <c r="B29" s="100"/>
      <c r="C29" s="101" t="s">
        <v>106</v>
      </c>
      <c r="D29" s="139" t="s">
        <v>66</v>
      </c>
      <c r="E29" s="125">
        <v>0</v>
      </c>
      <c r="F29" s="125">
        <f t="shared" si="1"/>
        <v>0</v>
      </c>
      <c r="G29" s="126">
        <v>0</v>
      </c>
      <c r="H29" s="126">
        <v>0</v>
      </c>
    </row>
    <row r="30" spans="1:8" ht="17.25" customHeight="1">
      <c r="A30" s="19" t="s">
        <v>107</v>
      </c>
      <c r="B30" s="5" t="str">
        <f>_xlfn.XLOOKUP(C30,'Preços de Referência'!B:B,'Preços de Referência'!A:A)</f>
        <v>P8197</v>
      </c>
      <c r="C30" s="62" t="s">
        <v>108</v>
      </c>
      <c r="D30" s="8" t="s">
        <v>66</v>
      </c>
      <c r="E30" s="9">
        <v>0</v>
      </c>
      <c r="F30" s="9">
        <f t="shared" si="1"/>
        <v>0</v>
      </c>
      <c r="G30" s="10">
        <f>VLOOKUP(B30,'Preços de Referência'!A:C,3,0)</f>
        <v>13319.82</v>
      </c>
      <c r="H30" s="10">
        <f t="shared" si="0"/>
        <v>0</v>
      </c>
    </row>
    <row r="31" spans="1:8" ht="17.25" customHeight="1">
      <c r="A31" s="19" t="s">
        <v>109</v>
      </c>
      <c r="B31" s="5" t="str">
        <f>_xlfn.XLOOKUP(C31,'Preços de Referência'!B:B,'Preços de Referência'!A:A)</f>
        <v>P8199</v>
      </c>
      <c r="C31" s="62" t="s">
        <v>110</v>
      </c>
      <c r="D31" s="8" t="s">
        <v>66</v>
      </c>
      <c r="E31" s="9">
        <v>0</v>
      </c>
      <c r="F31" s="9">
        <f t="shared" si="1"/>
        <v>0</v>
      </c>
      <c r="G31" s="10">
        <f>VLOOKUP(B31,'Preços de Referência'!A:C,3,0)</f>
        <v>11583.39</v>
      </c>
      <c r="H31" s="10">
        <f t="shared" si="0"/>
        <v>0</v>
      </c>
    </row>
    <row r="32" spans="1:8" ht="17.25" customHeight="1">
      <c r="A32" s="60">
        <v>2</v>
      </c>
      <c r="B32" s="60" t="s">
        <v>61</v>
      </c>
      <c r="C32" s="61" t="s">
        <v>111</v>
      </c>
      <c r="D32" s="80"/>
      <c r="E32" s="80"/>
      <c r="F32" s="25"/>
      <c r="G32" s="25"/>
      <c r="H32" s="26"/>
    </row>
    <row r="33" spans="1:8" ht="17.25" customHeight="1">
      <c r="A33" s="5" t="s">
        <v>112</v>
      </c>
      <c r="B33" s="5" t="str">
        <f>_xlfn.XLOOKUP(C33,'Preços de Referência'!B:B,'Preços de Referência'!A:A)</f>
        <v>P8026</v>
      </c>
      <c r="C33" s="140" t="s">
        <v>113</v>
      </c>
      <c r="D33" s="8" t="s">
        <v>66</v>
      </c>
      <c r="E33" s="9">
        <v>0</v>
      </c>
      <c r="F33" s="9">
        <f t="shared" ref="F33" si="2">TRUNC(E33*$H$4,2)</f>
        <v>0</v>
      </c>
      <c r="G33" s="7">
        <f>VLOOKUP(B33,'Preços de Referência'!A:C,3,0)</f>
        <v>4567.1499999999996</v>
      </c>
      <c r="H33" s="10">
        <f t="shared" ref="H33" si="3">TRUNC(F33*G33,2)</f>
        <v>0</v>
      </c>
    </row>
    <row r="34" spans="1:8" ht="17.25" customHeight="1">
      <c r="A34" s="5" t="s">
        <v>114</v>
      </c>
      <c r="B34" s="5" t="str">
        <f>_xlfn.XLOOKUP(C34,'Preços de Referência'!B:B,'Preços de Referência'!A:A)</f>
        <v>P8143</v>
      </c>
      <c r="C34" s="140" t="s">
        <v>115</v>
      </c>
      <c r="D34" s="8" t="s">
        <v>66</v>
      </c>
      <c r="E34" s="9" t="e">
        <f>#REF!</f>
        <v>#REF!</v>
      </c>
      <c r="F34" s="9" t="e">
        <f t="shared" si="1"/>
        <v>#REF!</v>
      </c>
      <c r="G34" s="7">
        <f>VLOOKUP(B34,'Preços de Referência'!A:C,3,0)</f>
        <v>6458.21</v>
      </c>
      <c r="H34" s="10" t="e">
        <f t="shared" si="0"/>
        <v>#REF!</v>
      </c>
    </row>
    <row r="35" spans="1:8" ht="17.25" customHeight="1">
      <c r="A35" s="5" t="s">
        <v>116</v>
      </c>
      <c r="B35" s="5" t="str">
        <f>_xlfn.XLOOKUP(C35,'Preços de Referência'!B:B,'Preços de Referência'!A:A)</f>
        <v>P8155</v>
      </c>
      <c r="C35" s="62" t="s">
        <v>117</v>
      </c>
      <c r="D35" s="8" t="s">
        <v>66</v>
      </c>
      <c r="E35" s="9">
        <v>0</v>
      </c>
      <c r="F35" s="6">
        <f t="shared" si="1"/>
        <v>0</v>
      </c>
      <c r="G35" s="7">
        <f>VLOOKUP(B35,'Preços de Referência'!A:C,3,0)</f>
        <v>6348.77</v>
      </c>
      <c r="H35" s="10">
        <f t="shared" si="0"/>
        <v>0</v>
      </c>
    </row>
    <row r="36" spans="1:8" ht="17.25" customHeight="1">
      <c r="A36" s="127">
        <v>3</v>
      </c>
      <c r="B36" s="67" t="s">
        <v>61</v>
      </c>
      <c r="C36" s="25" t="s">
        <v>118</v>
      </c>
      <c r="D36" s="187"/>
      <c r="E36" s="187"/>
      <c r="F36" s="25"/>
      <c r="G36" s="25"/>
      <c r="H36" s="26"/>
    </row>
    <row r="37" spans="1:8" ht="17.45" customHeight="1">
      <c r="A37" s="188" t="s">
        <v>119</v>
      </c>
      <c r="B37" s="8" t="e">
        <f>#REF!</f>
        <v>#REF!</v>
      </c>
      <c r="C37" s="151" t="e">
        <f>#REF!</f>
        <v>#REF!</v>
      </c>
      <c r="D37" s="8" t="s">
        <v>120</v>
      </c>
      <c r="E37" s="9">
        <v>0</v>
      </c>
      <c r="F37" s="9">
        <f t="shared" ref="F37:F39" si="4">TRUNC(E37*$H$4,2)</f>
        <v>0</v>
      </c>
      <c r="G37" s="10">
        <v>1149.6500000000001</v>
      </c>
      <c r="H37" s="10">
        <f>TRUNC(F37*G37,2)</f>
        <v>0</v>
      </c>
    </row>
    <row r="38" spans="1:8" ht="17.45" customHeight="1">
      <c r="A38" s="5" t="s">
        <v>121</v>
      </c>
      <c r="B38" s="5" t="e">
        <f>#REF!</f>
        <v>#REF!</v>
      </c>
      <c r="C38" s="152" t="e">
        <f>#REF!</f>
        <v>#REF!</v>
      </c>
      <c r="D38" s="8" t="s">
        <v>120</v>
      </c>
      <c r="E38" s="9">
        <v>0</v>
      </c>
      <c r="F38" s="9">
        <f t="shared" si="4"/>
        <v>0</v>
      </c>
      <c r="G38" s="7">
        <v>320.95999999999998</v>
      </c>
      <c r="H38" s="10">
        <f t="shared" ref="H38:H39" si="5">TRUNC(F38*G38,2)</f>
        <v>0</v>
      </c>
    </row>
    <row r="39" spans="1:8" ht="17.45" customHeight="1">
      <c r="A39" s="5" t="s">
        <v>122</v>
      </c>
      <c r="B39" s="5" t="e">
        <f>#REF!</f>
        <v>#REF!</v>
      </c>
      <c r="C39" s="152" t="e">
        <f>#REF!</f>
        <v>#REF!</v>
      </c>
      <c r="D39" s="5" t="s">
        <v>120</v>
      </c>
      <c r="E39" s="6">
        <v>0</v>
      </c>
      <c r="F39" s="6">
        <f t="shared" si="4"/>
        <v>0</v>
      </c>
      <c r="G39" s="7">
        <v>393.05</v>
      </c>
      <c r="H39" s="7">
        <f t="shared" si="5"/>
        <v>0</v>
      </c>
    </row>
    <row r="40" spans="1:8" ht="17.45" customHeight="1">
      <c r="A40" s="55"/>
      <c r="B40" s="25"/>
      <c r="C40" s="25"/>
      <c r="D40" s="25"/>
      <c r="E40" s="25"/>
      <c r="F40" s="23"/>
      <c r="G40" s="52" t="s">
        <v>123</v>
      </c>
      <c r="H40" s="13" t="e">
        <f>TRUNC(SUM(H9:H39),2)</f>
        <v>#REF!</v>
      </c>
    </row>
    <row r="41" spans="1:8" ht="17.45" customHeight="1">
      <c r="A41" s="55"/>
      <c r="B41" s="25"/>
      <c r="C41" s="25"/>
      <c r="D41" s="25"/>
      <c r="E41" s="25"/>
      <c r="F41" s="56" t="s">
        <v>124</v>
      </c>
      <c r="G41" s="14" t="str">
        <f>'Preços de Referência'!$E$68</f>
        <v>https://www.gov.br/dnit/pt-br/assuntos/planejamento-e-pesquisa/custos-e-pagamentos/custos-e-pagamentos-dnit/engenharia-consultiva-2/tabela-de-precos-de-consultoria-1/relatorios/2024/outubro/outubro-2024</v>
      </c>
      <c r="H41" s="13" t="e">
        <f>TRUNC((H40*G41),2)</f>
        <v>#REF!</v>
      </c>
    </row>
    <row r="42" spans="1:8" ht="17.45" customHeight="1">
      <c r="A42" s="55"/>
      <c r="B42" s="25"/>
      <c r="C42" s="25"/>
      <c r="D42" s="25"/>
      <c r="E42" s="25"/>
      <c r="F42" s="25"/>
      <c r="G42" s="52" t="s">
        <v>125</v>
      </c>
      <c r="H42" s="13" t="e">
        <f>TRUNC((H40+H41),2)</f>
        <v>#REF!</v>
      </c>
    </row>
    <row r="43" spans="1:8" ht="17.45" customHeight="1">
      <c r="A43" s="15"/>
      <c r="B43" s="16"/>
      <c r="C43" s="17"/>
      <c r="D43" s="16"/>
      <c r="E43" s="16"/>
      <c r="F43" s="57"/>
      <c r="G43" s="18" t="s">
        <v>126</v>
      </c>
      <c r="H43" s="58" t="e">
        <f>TRUNC((H42/H4),2)</f>
        <v>#REF!</v>
      </c>
    </row>
    <row r="44" spans="1:8" ht="17.45" customHeight="1"/>
    <row r="45" spans="1:8" ht="17.45" customHeight="1"/>
  </sheetData>
  <mergeCells count="7">
    <mergeCell ref="F4:G4"/>
    <mergeCell ref="A5:A6"/>
    <mergeCell ref="B5:B6"/>
    <mergeCell ref="C5:C6"/>
    <mergeCell ref="D5:D6"/>
    <mergeCell ref="E5:F5"/>
    <mergeCell ref="G5:H5"/>
  </mergeCells>
  <pageMargins left="0.511811024" right="0.511811024" top="0.78740157499999996" bottom="0.78740157499999996" header="0.31496062000000002" footer="0.31496062000000002"/>
  <pageSetup paperSize="9" scale="66" orientation="portrait" r:id="rId1"/>
  <colBreaks count="1" manualBreakCount="1">
    <brk id="8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BF08EE5-59DE-4045-B46D-8DC0BE06A5B8}">
          <x14:formula1>
            <xm:f>'Preços de Referência'!$B$5:$B$102</xm:f>
          </x14:formula1>
          <xm:sqref>C33:C35 C9:C12 C17:C24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D95A24E56CBBB45B07BBC4D3FB0B22E" ma:contentTypeVersion="13" ma:contentTypeDescription="Crie um novo documento." ma:contentTypeScope="" ma:versionID="775d84e2288b4378bd8b2c2ad7d403bc">
  <xsd:schema xmlns:xsd="http://www.w3.org/2001/XMLSchema" xmlns:xs="http://www.w3.org/2001/XMLSchema" xmlns:p="http://schemas.microsoft.com/office/2006/metadata/properties" xmlns:ns1="http://schemas.microsoft.com/sharepoint/v3" xmlns:ns2="5f12dcc0-8a78-489c-8e38-cc73b017151b" xmlns:ns3="b8b64c13-2cb6-42b3-9011-77a90d5704cc" targetNamespace="http://schemas.microsoft.com/office/2006/metadata/properties" ma:root="true" ma:fieldsID="c3790f423044d27264ef2666f176e20c" ns1:_="" ns2:_="" ns3:_="">
    <xsd:import namespace="http://schemas.microsoft.com/sharepoint/v3"/>
    <xsd:import namespace="5f12dcc0-8a78-489c-8e38-cc73b017151b"/>
    <xsd:import namespace="b8b64c13-2cb6-42b3-9011-77a90d5704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SearchProperties" minOccurs="0"/>
                <xsd:element ref="ns2:MediaServiceDateTaken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9" nillable="true" ma:displayName="Propriedades da Política de Conformidade Unificada" ma:hidden="true" ma:internalName="_ip_UnifiedCompliancePolicyProperties">
      <xsd:simpleType>
        <xsd:restriction base="dms:Note"/>
      </xsd:simpleType>
    </xsd:element>
    <xsd:element name="_ip_UnifiedCompliancePolicyUIAction" ma:index="20" nillable="true" ma:displayName="Ação de Interface do Usuário da Política de Conformidade Unificada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12dcc0-8a78-489c-8e38-cc73b017151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Marcações de imagem" ma:readOnly="false" ma:fieldId="{5cf76f15-5ced-4ddc-b409-7134ff3c332f}" ma:taxonomyMulti="true" ma:sspId="9010e475-73dd-4522-86ef-3e42b1872e6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b64c13-2cb6-42b3-9011-77a90d5704cc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9cabbb1d-58de-48ea-a685-adf607f618d2}" ma:internalName="TaxCatchAll" ma:showField="CatchAllData" ma:web="b8b64c13-2cb6-42b3-9011-77a90d5704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TaxCatchAll xmlns="b8b64c13-2cb6-42b3-9011-77a90d5704cc" xsi:nil="true"/>
    <_ip_UnifiedCompliancePolicyProperties xmlns="http://schemas.microsoft.com/sharepoint/v3" xsi:nil="true"/>
    <lcf76f155ced4ddcb4097134ff3c332f xmlns="5f12dcc0-8a78-489c-8e38-cc73b017151b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267292A-F6D8-4F4F-9E41-04BD9AA35D4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5f12dcc0-8a78-489c-8e38-cc73b017151b"/>
    <ds:schemaRef ds:uri="b8b64c13-2cb6-42b3-9011-77a90d5704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ABA4B83-6634-47FD-8447-73B7E2EB34D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7EBDAAB-51B9-4A39-830D-EDD1AA6B8D26}">
  <ds:schemaRefs>
    <ds:schemaRef ds:uri="http://purl.org/dc/elements/1.1/"/>
    <ds:schemaRef ds:uri="http://purl.org/dc/terms/"/>
    <ds:schemaRef ds:uri="http://schemas.microsoft.com/office/2006/documentManagement/types"/>
    <ds:schemaRef ds:uri="b8b64c13-2cb6-42b3-9011-77a90d5704cc"/>
    <ds:schemaRef ds:uri="http://schemas.microsoft.com/office/infopath/2007/PartnerControls"/>
    <ds:schemaRef ds:uri="5f12dcc0-8a78-489c-8e38-cc73b017151b"/>
    <ds:schemaRef ds:uri="http://purl.org/dc/dcmitype/"/>
    <ds:schemaRef ds:uri="http://www.w3.org/XML/1998/namespace"/>
    <ds:schemaRef ds:uri="http://schemas.openxmlformats.org/package/2006/metadata/core-properties"/>
    <ds:schemaRef ds:uri="http://schemas.microsoft.com/sharepoint/v3"/>
    <ds:schemaRef ds:uri="http://schemas.microsoft.com/office/2006/metadata/properties"/>
  </ds:schemaRefs>
</ds:datastoreItem>
</file>

<file path=docMetadata/LabelInfo.xml><?xml version="1.0" encoding="utf-8"?>
<clbl:labelList xmlns:clbl="http://schemas.microsoft.com/office/2020/mipLabelMetadata">
  <clbl:label id="{7526c91e-5b59-424b-a9ce-44af3c86f963}" enabled="0" method="" siteId="{7526c91e-5b59-424b-a9ce-44af3c86f96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22</vt:i4>
      </vt:variant>
      <vt:variant>
        <vt:lpstr>Intervalos Nomeados</vt:lpstr>
      </vt:variant>
      <vt:variant>
        <vt:i4>8</vt:i4>
      </vt:variant>
    </vt:vector>
  </HeadingPairs>
  <TitlesOfParts>
    <vt:vector size="30" baseType="lpstr">
      <vt:lpstr>CAPA</vt:lpstr>
      <vt:lpstr>BDI</vt:lpstr>
      <vt:lpstr>ORÇ REF</vt:lpstr>
      <vt:lpstr>STIG1.4</vt:lpstr>
      <vt:lpstr>STIG1.5</vt:lpstr>
      <vt:lpstr>CEGR2.1</vt:lpstr>
      <vt:lpstr>CEGR2.2</vt:lpstr>
      <vt:lpstr>CLEP3.1</vt:lpstr>
      <vt:lpstr>CLEP3.2</vt:lpstr>
      <vt:lpstr>CDAF4.1</vt:lpstr>
      <vt:lpstr>CDAF4.2</vt:lpstr>
      <vt:lpstr>CDAF4.3</vt:lpstr>
      <vt:lpstr>CDAF4.4</vt:lpstr>
      <vt:lpstr>CTEE5.1</vt:lpstr>
      <vt:lpstr>COOR6.1</vt:lpstr>
      <vt:lpstr>DSHO7.1</vt:lpstr>
      <vt:lpstr>CRONOGRAMA</vt:lpstr>
      <vt:lpstr> Empreendimentos</vt:lpstr>
      <vt:lpstr>Empreendimentos</vt:lpstr>
      <vt:lpstr>Preços de Referência</vt:lpstr>
      <vt:lpstr>COTAÇÕES A</vt:lpstr>
      <vt:lpstr>PRODUTOS</vt:lpstr>
      <vt:lpstr>BDI!Area_de_impressao</vt:lpstr>
      <vt:lpstr>CAPA!Area_de_impressao</vt:lpstr>
      <vt:lpstr>CLEP3.1!Area_de_impressao</vt:lpstr>
      <vt:lpstr>'COTAÇÕES A'!Area_de_impressao</vt:lpstr>
      <vt:lpstr>Empreendimentos!Area_de_impressao</vt:lpstr>
      <vt:lpstr>'Preços de Referência'!Area_de_impressao</vt:lpstr>
      <vt:lpstr>PRODUTOS!Area_de_impressao</vt:lpstr>
      <vt:lpstr>CRONOGRAMA!Titulos_de_impressao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Jean Carlos Costa de Oliveira</dc:creator>
  <cp:keywords/>
  <dc:description/>
  <cp:lastModifiedBy>Nathan Teixeira Sarmento</cp:lastModifiedBy>
  <cp:revision/>
  <dcterms:created xsi:type="dcterms:W3CDTF">2021-01-12T18:36:45Z</dcterms:created>
  <dcterms:modified xsi:type="dcterms:W3CDTF">2025-02-05T20:37:21Z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0x010100FD95A24E56CBBB45B07BBC4D3FB0B22E</vt:lpwstr>
  </property>
  <property fmtid="{D5CDD505-2E9C-101B-9397-08002B2CF9AE}" pid="3" name="MediaServiceImageTags">
    <vt:lpwstr/>
  </property>
</Properties>
</file>